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https://crbbzh-my.sharepoint.com/personal/juliette_rebour_bretagne_bzh/Documents/"/>
    </mc:Choice>
  </mc:AlternateContent>
  <xr:revisionPtr revIDLastSave="0" documentId="8_{A2C2506F-AACC-4253-A1EE-E1DC85D6C78E}" xr6:coauthVersionLast="47" xr6:coauthVersionMax="47" xr10:uidLastSave="{00000000-0000-0000-0000-000000000000}"/>
  <bookViews>
    <workbookView xWindow="-110" yWindow="-110" windowWidth="19420" windowHeight="10420" firstSheet="2" xr2:uid="{00000000-000D-0000-FFFF-FFFF00000000}"/>
  </bookViews>
  <sheets>
    <sheet name="Notice" sheetId="5" r:id="rId1"/>
    <sheet name="Pluviométrie" sheetId="4" r:id="rId2"/>
    <sheet name="Calcul volume" sheetId="3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F22" i="3"/>
  <c r="F21" i="3" l="1"/>
  <c r="F24" i="3" l="1"/>
  <c r="E22" i="3"/>
  <c r="AD147" i="4" l="1"/>
  <c r="AF147" i="4" s="1"/>
  <c r="AD148" i="4"/>
  <c r="AF148" i="4" s="1"/>
  <c r="AD149" i="4"/>
  <c r="AF149" i="4" s="1"/>
  <c r="AD150" i="4"/>
  <c r="AF150" i="4" s="1"/>
  <c r="AD151" i="4"/>
  <c r="AF151" i="4" s="1"/>
  <c r="AD152" i="4"/>
  <c r="AF152" i="4" s="1"/>
  <c r="AD153" i="4"/>
  <c r="AF153" i="4" s="1"/>
  <c r="AD154" i="4"/>
  <c r="AF154" i="4" s="1"/>
  <c r="AD155" i="4"/>
  <c r="AF155" i="4" s="1"/>
  <c r="AD156" i="4"/>
  <c r="AF156" i="4" s="1"/>
  <c r="AD157" i="4"/>
  <c r="AF157" i="4" s="1"/>
  <c r="AD158" i="4"/>
  <c r="AF158" i="4" s="1"/>
  <c r="AD159" i="4"/>
  <c r="AF159" i="4" s="1"/>
  <c r="AD160" i="4"/>
  <c r="AF160" i="4" s="1"/>
  <c r="AD161" i="4"/>
  <c r="AF161" i="4" s="1"/>
  <c r="AD162" i="4"/>
  <c r="AF162" i="4" s="1"/>
  <c r="AD163" i="4"/>
  <c r="AF163" i="4" s="1"/>
  <c r="AD164" i="4"/>
  <c r="AF164" i="4" s="1"/>
  <c r="AD165" i="4"/>
  <c r="AF165" i="4" s="1"/>
  <c r="AD166" i="4"/>
  <c r="AF166" i="4" s="1"/>
  <c r="AD167" i="4"/>
  <c r="AF167" i="4" s="1"/>
  <c r="AD168" i="4"/>
  <c r="AF168" i="4" s="1"/>
  <c r="AD169" i="4"/>
  <c r="AF169" i="4" s="1"/>
  <c r="AD170" i="4"/>
  <c r="AF170" i="4" s="1"/>
  <c r="AD171" i="4"/>
  <c r="AF171" i="4" s="1"/>
  <c r="AD172" i="4"/>
  <c r="AF172" i="4" s="1"/>
  <c r="AD173" i="4"/>
  <c r="AF173" i="4" s="1"/>
  <c r="AD174" i="4"/>
  <c r="AF174" i="4" s="1"/>
  <c r="AD175" i="4"/>
  <c r="AF175" i="4" s="1"/>
  <c r="AD176" i="4"/>
  <c r="AF176" i="4" s="1"/>
  <c r="AD177" i="4"/>
  <c r="AF177" i="4" s="1"/>
  <c r="AD178" i="4"/>
  <c r="AF178" i="4" s="1"/>
  <c r="AD179" i="4"/>
  <c r="AF179" i="4" s="1"/>
  <c r="AD180" i="4"/>
  <c r="AF180" i="4" s="1"/>
  <c r="AD181" i="4"/>
  <c r="AF181" i="4" s="1"/>
  <c r="AD182" i="4"/>
  <c r="AF182" i="4" s="1"/>
  <c r="AD183" i="4"/>
  <c r="AF183" i="4" s="1"/>
  <c r="AD184" i="4"/>
  <c r="AF184" i="4" s="1"/>
  <c r="AD185" i="4"/>
  <c r="AF185" i="4" s="1"/>
  <c r="AD186" i="4"/>
  <c r="AF186" i="4" s="1"/>
  <c r="AD187" i="4"/>
  <c r="AF187" i="4" s="1"/>
  <c r="AD188" i="4"/>
  <c r="AF188" i="4" s="1"/>
  <c r="AD189" i="4"/>
  <c r="AF189" i="4" s="1"/>
  <c r="AD190" i="4"/>
  <c r="AF190" i="4" s="1"/>
  <c r="AD191" i="4"/>
  <c r="AF191" i="4" s="1"/>
  <c r="AD192" i="4"/>
  <c r="AF192" i="4" s="1"/>
  <c r="AD193" i="4"/>
  <c r="AF193" i="4" s="1"/>
  <c r="AD194" i="4"/>
  <c r="AF194" i="4" s="1"/>
  <c r="AD195" i="4"/>
  <c r="AF195" i="4" s="1"/>
  <c r="AD196" i="4"/>
  <c r="AF196" i="4" s="1"/>
  <c r="AD197" i="4"/>
  <c r="AF197" i="4" s="1"/>
  <c r="AH147" i="4"/>
  <c r="AJ147" i="4" s="1"/>
  <c r="AH148" i="4"/>
  <c r="AJ148" i="4" s="1"/>
  <c r="AH149" i="4"/>
  <c r="AJ149" i="4" s="1"/>
  <c r="AH150" i="4"/>
  <c r="AJ150" i="4" s="1"/>
  <c r="AH151" i="4"/>
  <c r="AJ151" i="4" s="1"/>
  <c r="AH152" i="4"/>
  <c r="AJ152" i="4" s="1"/>
  <c r="AH153" i="4"/>
  <c r="AJ153" i="4" s="1"/>
  <c r="AH154" i="4"/>
  <c r="AJ154" i="4" s="1"/>
  <c r="AH155" i="4"/>
  <c r="AJ155" i="4" s="1"/>
  <c r="AH156" i="4"/>
  <c r="AJ156" i="4" s="1"/>
  <c r="AH157" i="4"/>
  <c r="AJ157" i="4" s="1"/>
  <c r="AH158" i="4"/>
  <c r="AJ158" i="4" s="1"/>
  <c r="AH159" i="4"/>
  <c r="AJ159" i="4" s="1"/>
  <c r="AH160" i="4"/>
  <c r="AJ160" i="4" s="1"/>
  <c r="AH161" i="4"/>
  <c r="AJ161" i="4" s="1"/>
  <c r="AH162" i="4"/>
  <c r="AJ162" i="4" s="1"/>
  <c r="AH163" i="4"/>
  <c r="AJ163" i="4" s="1"/>
  <c r="AH164" i="4"/>
  <c r="AJ164" i="4" s="1"/>
  <c r="AH165" i="4"/>
  <c r="AJ165" i="4" s="1"/>
  <c r="AH166" i="4"/>
  <c r="AJ166" i="4" s="1"/>
  <c r="AH167" i="4"/>
  <c r="AJ167" i="4" s="1"/>
  <c r="AH168" i="4"/>
  <c r="AJ168" i="4" s="1"/>
  <c r="AH169" i="4"/>
  <c r="AJ169" i="4" s="1"/>
  <c r="AH170" i="4"/>
  <c r="AJ170" i="4" s="1"/>
  <c r="AH171" i="4"/>
  <c r="AJ171" i="4" s="1"/>
  <c r="AH172" i="4"/>
  <c r="AJ172" i="4" s="1"/>
  <c r="AH173" i="4"/>
  <c r="AJ173" i="4" s="1"/>
  <c r="AH174" i="4"/>
  <c r="AJ174" i="4" s="1"/>
  <c r="AH175" i="4"/>
  <c r="AJ175" i="4" s="1"/>
  <c r="AH176" i="4"/>
  <c r="AJ176" i="4" s="1"/>
  <c r="AH177" i="4"/>
  <c r="AJ177" i="4" s="1"/>
  <c r="AH178" i="4"/>
  <c r="AJ178" i="4" s="1"/>
  <c r="AH179" i="4"/>
  <c r="AJ179" i="4" s="1"/>
  <c r="AH180" i="4"/>
  <c r="AJ180" i="4" s="1"/>
  <c r="AH181" i="4"/>
  <c r="AJ181" i="4" s="1"/>
  <c r="AH182" i="4"/>
  <c r="AJ182" i="4" s="1"/>
  <c r="AH183" i="4"/>
  <c r="AJ183" i="4" s="1"/>
  <c r="AH184" i="4"/>
  <c r="AJ184" i="4" s="1"/>
  <c r="AH185" i="4"/>
  <c r="AJ185" i="4" s="1"/>
  <c r="AH186" i="4"/>
  <c r="AJ186" i="4" s="1"/>
  <c r="AH187" i="4"/>
  <c r="AJ187" i="4" s="1"/>
  <c r="AH188" i="4"/>
  <c r="AJ188" i="4" s="1"/>
  <c r="AH189" i="4"/>
  <c r="AJ189" i="4" s="1"/>
  <c r="AH190" i="4"/>
  <c r="AJ190" i="4" s="1"/>
  <c r="AH191" i="4"/>
  <c r="AJ191" i="4" s="1"/>
  <c r="AH192" i="4"/>
  <c r="AJ192" i="4" s="1"/>
  <c r="AH193" i="4"/>
  <c r="AJ193" i="4" s="1"/>
  <c r="AH194" i="4"/>
  <c r="AJ194" i="4" s="1"/>
  <c r="AH195" i="4"/>
  <c r="AJ195" i="4" s="1"/>
  <c r="AH196" i="4"/>
  <c r="AJ196" i="4" s="1"/>
  <c r="AH197" i="4"/>
  <c r="AJ197" i="4" s="1"/>
  <c r="N25" i="3" l="1"/>
  <c r="N24" i="3"/>
  <c r="N23" i="3"/>
  <c r="N22" i="3"/>
  <c r="N21" i="3"/>
  <c r="M25" i="3"/>
  <c r="M24" i="3"/>
  <c r="M23" i="3"/>
  <c r="M22" i="3"/>
  <c r="M21" i="3"/>
  <c r="N17" i="3"/>
  <c r="N16" i="3"/>
  <c r="N14" i="3"/>
  <c r="N13" i="3"/>
  <c r="AH266" i="4" l="1"/>
  <c r="AJ266" i="4" s="1"/>
  <c r="AH265" i="4"/>
  <c r="AJ265" i="4" s="1"/>
  <c r="AD265" i="4"/>
  <c r="AF265" i="4" s="1"/>
  <c r="AH264" i="4"/>
  <c r="AJ264" i="4" s="1"/>
  <c r="AD264" i="4"/>
  <c r="AF264" i="4" s="1"/>
  <c r="AH263" i="4"/>
  <c r="AJ263" i="4" s="1"/>
  <c r="AD263" i="4"/>
  <c r="AF263" i="4" s="1"/>
  <c r="AH262" i="4"/>
  <c r="AJ262" i="4" s="1"/>
  <c r="AD262" i="4"/>
  <c r="AF262" i="4" s="1"/>
  <c r="AH261" i="4"/>
  <c r="AJ261" i="4" s="1"/>
  <c r="AD261" i="4"/>
  <c r="AF261" i="4" s="1"/>
  <c r="AH260" i="4"/>
  <c r="AJ260" i="4" s="1"/>
  <c r="AD260" i="4"/>
  <c r="AF260" i="4" s="1"/>
  <c r="AH259" i="4"/>
  <c r="AJ259" i="4" s="1"/>
  <c r="AD259" i="4"/>
  <c r="AF259" i="4" s="1"/>
  <c r="AH258" i="4"/>
  <c r="AJ258" i="4" s="1"/>
  <c r="AD258" i="4"/>
  <c r="AF258" i="4" s="1"/>
  <c r="AH257" i="4"/>
  <c r="AJ257" i="4" s="1"/>
  <c r="AD257" i="4"/>
  <c r="AF257" i="4" s="1"/>
  <c r="AH256" i="4"/>
  <c r="AJ256" i="4" s="1"/>
  <c r="AD256" i="4"/>
  <c r="AF256" i="4" s="1"/>
  <c r="AH255" i="4"/>
  <c r="AJ255" i="4" s="1"/>
  <c r="AD255" i="4"/>
  <c r="AF255" i="4" s="1"/>
  <c r="AH254" i="4"/>
  <c r="AJ254" i="4" s="1"/>
  <c r="AD254" i="4"/>
  <c r="AF254" i="4" s="1"/>
  <c r="AH253" i="4"/>
  <c r="AJ253" i="4" s="1"/>
  <c r="AD253" i="4"/>
  <c r="AF253" i="4" s="1"/>
  <c r="AH252" i="4"/>
  <c r="AJ252" i="4" s="1"/>
  <c r="AD252" i="4"/>
  <c r="AF252" i="4" s="1"/>
  <c r="AH251" i="4"/>
  <c r="AJ251" i="4" s="1"/>
  <c r="AD251" i="4"/>
  <c r="AF251" i="4" s="1"/>
  <c r="AH250" i="4"/>
  <c r="AJ250" i="4" s="1"/>
  <c r="AD250" i="4"/>
  <c r="AF250" i="4" s="1"/>
  <c r="AH249" i="4"/>
  <c r="AJ249" i="4" s="1"/>
  <c r="AD249" i="4"/>
  <c r="AF249" i="4" s="1"/>
  <c r="AH248" i="4"/>
  <c r="AJ248" i="4" s="1"/>
  <c r="AD248" i="4"/>
  <c r="AF248" i="4" s="1"/>
  <c r="AH247" i="4"/>
  <c r="AJ247" i="4" s="1"/>
  <c r="AD247" i="4"/>
  <c r="AF247" i="4" s="1"/>
  <c r="AH246" i="4"/>
  <c r="AJ246" i="4" s="1"/>
  <c r="AD246" i="4"/>
  <c r="AF246" i="4" s="1"/>
  <c r="AH245" i="4"/>
  <c r="AJ245" i="4" s="1"/>
  <c r="AD245" i="4"/>
  <c r="AF245" i="4" s="1"/>
  <c r="AH244" i="4"/>
  <c r="AJ244" i="4" s="1"/>
  <c r="AD244" i="4"/>
  <c r="AF244" i="4" s="1"/>
  <c r="AH243" i="4"/>
  <c r="AJ243" i="4" s="1"/>
  <c r="AD243" i="4"/>
  <c r="AF243" i="4" s="1"/>
  <c r="AH242" i="4"/>
  <c r="AJ242" i="4" s="1"/>
  <c r="AD242" i="4"/>
  <c r="AF242" i="4" s="1"/>
  <c r="AH241" i="4"/>
  <c r="AJ241" i="4" s="1"/>
  <c r="AD241" i="4"/>
  <c r="AF241" i="4" s="1"/>
  <c r="AH240" i="4"/>
  <c r="AJ240" i="4" s="1"/>
  <c r="AD240" i="4"/>
  <c r="AF240" i="4" s="1"/>
  <c r="AH239" i="4"/>
  <c r="AJ239" i="4" s="1"/>
  <c r="AD239" i="4"/>
  <c r="AF239" i="4" s="1"/>
  <c r="AH238" i="4"/>
  <c r="AJ238" i="4" s="1"/>
  <c r="AD238" i="4"/>
  <c r="AF238" i="4" s="1"/>
  <c r="AH237" i="4"/>
  <c r="AJ237" i="4" s="1"/>
  <c r="AD237" i="4"/>
  <c r="AF237" i="4" s="1"/>
  <c r="AH236" i="4"/>
  <c r="AJ236" i="4" s="1"/>
  <c r="AD236" i="4"/>
  <c r="AF236" i="4" s="1"/>
  <c r="AH235" i="4"/>
  <c r="AJ235" i="4" s="1"/>
  <c r="AD235" i="4"/>
  <c r="AF235" i="4" s="1"/>
  <c r="AH234" i="4"/>
  <c r="AJ234" i="4" s="1"/>
  <c r="AD234" i="4"/>
  <c r="AF234" i="4" s="1"/>
  <c r="AH233" i="4"/>
  <c r="AJ233" i="4" s="1"/>
  <c r="AD233" i="4"/>
  <c r="AF233" i="4" s="1"/>
  <c r="AH232" i="4"/>
  <c r="AJ232" i="4" s="1"/>
  <c r="AD232" i="4"/>
  <c r="AF232" i="4" s="1"/>
  <c r="AH231" i="4"/>
  <c r="AJ231" i="4" s="1"/>
  <c r="AD231" i="4"/>
  <c r="AF231" i="4" s="1"/>
  <c r="AH230" i="4"/>
  <c r="AJ230" i="4" s="1"/>
  <c r="AD230" i="4"/>
  <c r="AF230" i="4" s="1"/>
  <c r="AH229" i="4"/>
  <c r="AJ229" i="4" s="1"/>
  <c r="AD229" i="4"/>
  <c r="AF229" i="4" s="1"/>
  <c r="AH228" i="4"/>
  <c r="AJ228" i="4" s="1"/>
  <c r="AD228" i="4"/>
  <c r="AF228" i="4" s="1"/>
  <c r="AH226" i="4"/>
  <c r="AJ226" i="4" s="1"/>
  <c r="AD226" i="4"/>
  <c r="AF226" i="4" s="1"/>
  <c r="AH225" i="4"/>
  <c r="AJ225" i="4" s="1"/>
  <c r="AD225" i="4"/>
  <c r="AF225" i="4" s="1"/>
  <c r="AH224" i="4"/>
  <c r="AJ224" i="4" s="1"/>
  <c r="AD224" i="4"/>
  <c r="AF224" i="4" s="1"/>
  <c r="AH223" i="4"/>
  <c r="AJ223" i="4" s="1"/>
  <c r="AD223" i="4"/>
  <c r="AF223" i="4" s="1"/>
  <c r="AH222" i="4"/>
  <c r="AJ222" i="4" s="1"/>
  <c r="AD222" i="4"/>
  <c r="AF222" i="4" s="1"/>
  <c r="AH221" i="4"/>
  <c r="AJ221" i="4" s="1"/>
  <c r="AD221" i="4"/>
  <c r="AF221" i="4" s="1"/>
  <c r="AH220" i="4"/>
  <c r="AJ220" i="4" s="1"/>
  <c r="AD220" i="4"/>
  <c r="AF220" i="4" s="1"/>
  <c r="AH219" i="4"/>
  <c r="AJ219" i="4" s="1"/>
  <c r="AD219" i="4"/>
  <c r="AF219" i="4" s="1"/>
  <c r="AH218" i="4"/>
  <c r="AJ218" i="4" s="1"/>
  <c r="AD218" i="4"/>
  <c r="AF218" i="4" s="1"/>
  <c r="AH217" i="4"/>
  <c r="AJ217" i="4" s="1"/>
  <c r="AD217" i="4"/>
  <c r="AF217" i="4" s="1"/>
  <c r="AH216" i="4"/>
  <c r="AJ216" i="4" s="1"/>
  <c r="AD216" i="4"/>
  <c r="AF216" i="4" s="1"/>
  <c r="AH215" i="4"/>
  <c r="AJ215" i="4" s="1"/>
  <c r="AD215" i="4"/>
  <c r="AF215" i="4" s="1"/>
  <c r="AH214" i="4"/>
  <c r="AJ214" i="4" s="1"/>
  <c r="AD214" i="4"/>
  <c r="AF214" i="4" s="1"/>
  <c r="AH213" i="4"/>
  <c r="AJ213" i="4" s="1"/>
  <c r="AD213" i="4"/>
  <c r="AF213" i="4" s="1"/>
  <c r="AH212" i="4"/>
  <c r="AJ212" i="4" s="1"/>
  <c r="AD212" i="4"/>
  <c r="AF212" i="4" s="1"/>
  <c r="AH211" i="4"/>
  <c r="AJ211" i="4" s="1"/>
  <c r="AD211" i="4"/>
  <c r="AF211" i="4" s="1"/>
  <c r="AH210" i="4"/>
  <c r="AJ210" i="4" s="1"/>
  <c r="AD210" i="4"/>
  <c r="AF210" i="4" s="1"/>
  <c r="AH209" i="4"/>
  <c r="AJ209" i="4" s="1"/>
  <c r="AD209" i="4"/>
  <c r="AF209" i="4" s="1"/>
  <c r="AH208" i="4"/>
  <c r="AJ208" i="4" s="1"/>
  <c r="AD208" i="4"/>
  <c r="AF208" i="4" s="1"/>
  <c r="AH207" i="4"/>
  <c r="AJ207" i="4" s="1"/>
  <c r="AD207" i="4"/>
  <c r="AF207" i="4" s="1"/>
  <c r="AH206" i="4"/>
  <c r="AJ206" i="4" s="1"/>
  <c r="AD206" i="4"/>
  <c r="AF206" i="4" s="1"/>
  <c r="AH205" i="4"/>
  <c r="AJ205" i="4" s="1"/>
  <c r="AD205" i="4"/>
  <c r="AF205" i="4" s="1"/>
  <c r="AH204" i="4"/>
  <c r="AJ204" i="4" s="1"/>
  <c r="AD204" i="4"/>
  <c r="AF204" i="4" s="1"/>
  <c r="AH203" i="4"/>
  <c r="AJ203" i="4" s="1"/>
  <c r="AD203" i="4"/>
  <c r="AF203" i="4" s="1"/>
  <c r="AH202" i="4"/>
  <c r="AJ202" i="4" s="1"/>
  <c r="AD202" i="4"/>
  <c r="AF202" i="4" s="1"/>
  <c r="AH201" i="4"/>
  <c r="AJ201" i="4" s="1"/>
  <c r="AD201" i="4"/>
  <c r="AF201" i="4" s="1"/>
  <c r="AH200" i="4"/>
  <c r="AJ200" i="4" s="1"/>
  <c r="AD200" i="4"/>
  <c r="AF200" i="4" s="1"/>
  <c r="AH199" i="4"/>
  <c r="AJ199" i="4" s="1"/>
  <c r="AD199" i="4"/>
  <c r="AF199" i="4" s="1"/>
  <c r="AH145" i="4"/>
  <c r="AJ145" i="4" s="1"/>
  <c r="AD145" i="4"/>
  <c r="AF145" i="4" s="1"/>
  <c r="AH144" i="4"/>
  <c r="AJ144" i="4" s="1"/>
  <c r="AD144" i="4"/>
  <c r="AF144" i="4" s="1"/>
  <c r="AH143" i="4"/>
  <c r="AJ143" i="4" s="1"/>
  <c r="AD143" i="4"/>
  <c r="AF143" i="4" s="1"/>
  <c r="AH142" i="4"/>
  <c r="AJ142" i="4" s="1"/>
  <c r="AD142" i="4"/>
  <c r="AF142" i="4" s="1"/>
  <c r="AH141" i="4"/>
  <c r="AJ141" i="4" s="1"/>
  <c r="AD141" i="4"/>
  <c r="AF141" i="4" s="1"/>
  <c r="AH140" i="4"/>
  <c r="AJ140" i="4" s="1"/>
  <c r="AD140" i="4"/>
  <c r="AF140" i="4" s="1"/>
  <c r="AH139" i="4"/>
  <c r="AJ139" i="4" s="1"/>
  <c r="AD139" i="4"/>
  <c r="AF139" i="4" s="1"/>
  <c r="AH138" i="4"/>
  <c r="AJ138" i="4" s="1"/>
  <c r="AD138" i="4"/>
  <c r="AF138" i="4" s="1"/>
  <c r="AH137" i="4"/>
  <c r="AJ137" i="4" s="1"/>
  <c r="AD137" i="4"/>
  <c r="AF137" i="4" s="1"/>
  <c r="AH136" i="4"/>
  <c r="AJ136" i="4" s="1"/>
  <c r="AD136" i="4"/>
  <c r="AF136" i="4" s="1"/>
  <c r="AH135" i="4"/>
  <c r="AJ135" i="4" s="1"/>
  <c r="AD135" i="4"/>
  <c r="AF135" i="4" s="1"/>
  <c r="AH134" i="4"/>
  <c r="AJ134" i="4" s="1"/>
  <c r="AD134" i="4"/>
  <c r="AF134" i="4" s="1"/>
  <c r="AH133" i="4"/>
  <c r="AJ133" i="4" s="1"/>
  <c r="AD133" i="4"/>
  <c r="AF133" i="4" s="1"/>
  <c r="AH132" i="4"/>
  <c r="AJ132" i="4" s="1"/>
  <c r="AD132" i="4"/>
  <c r="AF132" i="4" s="1"/>
  <c r="AH131" i="4"/>
  <c r="AJ131" i="4" s="1"/>
  <c r="AD131" i="4"/>
  <c r="AF131" i="4" s="1"/>
  <c r="AH130" i="4"/>
  <c r="AJ130" i="4" s="1"/>
  <c r="AD130" i="4"/>
  <c r="AF130" i="4" s="1"/>
  <c r="AH129" i="4"/>
  <c r="AJ129" i="4" s="1"/>
  <c r="AD129" i="4"/>
  <c r="AF129" i="4" s="1"/>
  <c r="AH128" i="4"/>
  <c r="AJ128" i="4" s="1"/>
  <c r="AD128" i="4"/>
  <c r="AF128" i="4" s="1"/>
  <c r="AH127" i="4"/>
  <c r="AJ127" i="4" s="1"/>
  <c r="AD127" i="4"/>
  <c r="AF127" i="4" s="1"/>
  <c r="AH126" i="4"/>
  <c r="AJ126" i="4" s="1"/>
  <c r="AD126" i="4"/>
  <c r="AF126" i="4" s="1"/>
  <c r="AH125" i="4"/>
  <c r="AJ125" i="4" s="1"/>
  <c r="AD125" i="4"/>
  <c r="AF125" i="4" s="1"/>
  <c r="AH124" i="4"/>
  <c r="AJ124" i="4" s="1"/>
  <c r="AD124" i="4"/>
  <c r="AF124" i="4" s="1"/>
  <c r="AH123" i="4"/>
  <c r="AJ123" i="4" s="1"/>
  <c r="AD123" i="4"/>
  <c r="AF123" i="4" s="1"/>
  <c r="AH122" i="4"/>
  <c r="AJ122" i="4" s="1"/>
  <c r="AD122" i="4"/>
  <c r="AF122" i="4" s="1"/>
  <c r="AH121" i="4"/>
  <c r="AJ121" i="4" s="1"/>
  <c r="AD121" i="4"/>
  <c r="AF121" i="4" s="1"/>
  <c r="AH120" i="4"/>
  <c r="AJ120" i="4" s="1"/>
  <c r="AD120" i="4"/>
  <c r="AF120" i="4" s="1"/>
  <c r="AH119" i="4"/>
  <c r="AJ119" i="4" s="1"/>
  <c r="AD119" i="4"/>
  <c r="AF119" i="4" s="1"/>
  <c r="AH118" i="4"/>
  <c r="AJ118" i="4" s="1"/>
  <c r="AD118" i="4"/>
  <c r="AF118" i="4" s="1"/>
  <c r="AH117" i="4"/>
  <c r="AJ117" i="4" s="1"/>
  <c r="AD117" i="4"/>
  <c r="AF117" i="4" s="1"/>
  <c r="AH116" i="4"/>
  <c r="AJ116" i="4" s="1"/>
  <c r="AD116" i="4"/>
  <c r="AF116" i="4" s="1"/>
  <c r="AH115" i="4"/>
  <c r="AJ115" i="4" s="1"/>
  <c r="AD115" i="4"/>
  <c r="AF115" i="4" s="1"/>
  <c r="AH114" i="4"/>
  <c r="AJ114" i="4" s="1"/>
  <c r="AD114" i="4"/>
  <c r="AF114" i="4" s="1"/>
  <c r="AH113" i="4"/>
  <c r="AJ113" i="4" s="1"/>
  <c r="AD113" i="4"/>
  <c r="AF113" i="4" s="1"/>
  <c r="AH112" i="4"/>
  <c r="AJ112" i="4" s="1"/>
  <c r="AD112" i="4"/>
  <c r="AF112" i="4" s="1"/>
  <c r="AH111" i="4"/>
  <c r="AJ111" i="4" s="1"/>
  <c r="AD111" i="4"/>
  <c r="AF111" i="4" s="1"/>
  <c r="AH110" i="4"/>
  <c r="AJ110" i="4" s="1"/>
  <c r="AD110" i="4"/>
  <c r="AF110" i="4" s="1"/>
  <c r="AH109" i="4"/>
  <c r="AJ109" i="4" s="1"/>
  <c r="AD109" i="4"/>
  <c r="AF109" i="4" s="1"/>
  <c r="AH108" i="4"/>
  <c r="AJ108" i="4" s="1"/>
  <c r="AD108" i="4"/>
  <c r="AF108" i="4" s="1"/>
  <c r="AH107" i="4"/>
  <c r="AJ107" i="4" s="1"/>
  <c r="AD107" i="4"/>
  <c r="AF107" i="4" s="1"/>
  <c r="AH106" i="4"/>
  <c r="AJ106" i="4" s="1"/>
  <c r="AD106" i="4"/>
  <c r="AF106" i="4" s="1"/>
  <c r="AH102" i="4"/>
  <c r="AJ102" i="4" s="1"/>
  <c r="AD102" i="4"/>
  <c r="AF102" i="4" s="1"/>
  <c r="AH101" i="4"/>
  <c r="AJ101" i="4" s="1"/>
  <c r="AD101" i="4"/>
  <c r="AF101" i="4" s="1"/>
  <c r="AH100" i="4"/>
  <c r="AJ100" i="4" s="1"/>
  <c r="AD100" i="4"/>
  <c r="AF100" i="4" s="1"/>
  <c r="AH99" i="4"/>
  <c r="AJ99" i="4" s="1"/>
  <c r="AD99" i="4"/>
  <c r="AF99" i="4" s="1"/>
  <c r="AH98" i="4"/>
  <c r="AJ98" i="4" s="1"/>
  <c r="AD98" i="4"/>
  <c r="AF98" i="4" s="1"/>
  <c r="AH97" i="4"/>
  <c r="AJ97" i="4" s="1"/>
  <c r="AD97" i="4"/>
  <c r="AF97" i="4" s="1"/>
  <c r="AH96" i="4"/>
  <c r="AJ96" i="4" s="1"/>
  <c r="AD96" i="4"/>
  <c r="AF96" i="4" s="1"/>
  <c r="AH95" i="4"/>
  <c r="AJ95" i="4" s="1"/>
  <c r="AD95" i="4"/>
  <c r="AF95" i="4" s="1"/>
  <c r="AH94" i="4"/>
  <c r="AJ94" i="4" s="1"/>
  <c r="AD94" i="4"/>
  <c r="AF94" i="4" s="1"/>
  <c r="AH93" i="4"/>
  <c r="AJ93" i="4" s="1"/>
  <c r="AD93" i="4"/>
  <c r="AF93" i="4" s="1"/>
  <c r="AH92" i="4"/>
  <c r="AJ92" i="4" s="1"/>
  <c r="AD92" i="4"/>
  <c r="AF92" i="4" s="1"/>
  <c r="AH91" i="4"/>
  <c r="AJ91" i="4" s="1"/>
  <c r="AD91" i="4"/>
  <c r="AF91" i="4" s="1"/>
  <c r="AH90" i="4"/>
  <c r="AJ90" i="4" s="1"/>
  <c r="AD90" i="4"/>
  <c r="AF90" i="4" s="1"/>
  <c r="AH89" i="4"/>
  <c r="AJ89" i="4" s="1"/>
  <c r="AD89" i="4"/>
  <c r="AF89" i="4" s="1"/>
  <c r="AH88" i="4"/>
  <c r="AJ88" i="4" s="1"/>
  <c r="AD88" i="4"/>
  <c r="AF88" i="4" s="1"/>
  <c r="AH87" i="4"/>
  <c r="AJ87" i="4" s="1"/>
  <c r="AD87" i="4"/>
  <c r="AF87" i="4" s="1"/>
  <c r="AH86" i="4"/>
  <c r="AJ86" i="4" s="1"/>
  <c r="AD86" i="4"/>
  <c r="AF86" i="4" s="1"/>
  <c r="AH85" i="4"/>
  <c r="AJ85" i="4" s="1"/>
  <c r="AD85" i="4"/>
  <c r="AF85" i="4" s="1"/>
  <c r="AH84" i="4"/>
  <c r="AJ84" i="4" s="1"/>
  <c r="AD84" i="4"/>
  <c r="AF84" i="4" s="1"/>
  <c r="AH83" i="4"/>
  <c r="AJ83" i="4" s="1"/>
  <c r="AD83" i="4"/>
  <c r="AF83" i="4" s="1"/>
  <c r="AH82" i="4"/>
  <c r="AJ82" i="4" s="1"/>
  <c r="AD82" i="4"/>
  <c r="AF82" i="4" s="1"/>
  <c r="AH81" i="4"/>
  <c r="AJ81" i="4" s="1"/>
  <c r="AD81" i="4"/>
  <c r="AF81" i="4" s="1"/>
  <c r="AH80" i="4"/>
  <c r="AJ80" i="4" s="1"/>
  <c r="AD80" i="4"/>
  <c r="AF80" i="4" s="1"/>
  <c r="AH79" i="4"/>
  <c r="AJ79" i="4" s="1"/>
  <c r="AD79" i="4"/>
  <c r="AF79" i="4" s="1"/>
  <c r="AH78" i="4"/>
  <c r="AJ78" i="4" s="1"/>
  <c r="AD78" i="4"/>
  <c r="AF78" i="4" s="1"/>
  <c r="AH77" i="4"/>
  <c r="AJ77" i="4" s="1"/>
  <c r="AD77" i="4"/>
  <c r="AF77" i="4" s="1"/>
  <c r="AH76" i="4"/>
  <c r="AJ76" i="4" s="1"/>
  <c r="AD76" i="4"/>
  <c r="AF76" i="4" s="1"/>
  <c r="AH75" i="4"/>
  <c r="AJ75" i="4" s="1"/>
  <c r="AD75" i="4"/>
  <c r="AF75" i="4" s="1"/>
  <c r="AH74" i="4"/>
  <c r="AJ74" i="4" s="1"/>
  <c r="AD74" i="4"/>
  <c r="AF74" i="4" s="1"/>
  <c r="AH73" i="4"/>
  <c r="AJ73" i="4" s="1"/>
  <c r="AD73" i="4"/>
  <c r="AF73" i="4" s="1"/>
  <c r="AH72" i="4"/>
  <c r="AJ72" i="4" s="1"/>
  <c r="AD72" i="4"/>
  <c r="AF72" i="4" s="1"/>
  <c r="AH71" i="4"/>
  <c r="AJ71" i="4" s="1"/>
  <c r="AD71" i="4"/>
  <c r="AF71" i="4" s="1"/>
  <c r="AH70" i="4"/>
  <c r="AJ70" i="4" s="1"/>
  <c r="AD70" i="4"/>
  <c r="AF70" i="4" s="1"/>
  <c r="AH69" i="4"/>
  <c r="AJ69" i="4" s="1"/>
  <c r="AD69" i="4"/>
  <c r="AF69" i="4" s="1"/>
  <c r="AH68" i="4"/>
  <c r="AJ68" i="4" s="1"/>
  <c r="AD68" i="4"/>
  <c r="AF68" i="4" s="1"/>
  <c r="AH67" i="4"/>
  <c r="AJ67" i="4" s="1"/>
  <c r="AD67" i="4"/>
  <c r="AF67" i="4" s="1"/>
  <c r="AH66" i="4"/>
  <c r="AJ66" i="4" s="1"/>
  <c r="AD66" i="4"/>
  <c r="AF66" i="4" s="1"/>
  <c r="AH65" i="4"/>
  <c r="AJ65" i="4" s="1"/>
  <c r="AD65" i="4"/>
  <c r="AF65" i="4" s="1"/>
  <c r="AH64" i="4"/>
  <c r="AJ64" i="4" s="1"/>
  <c r="AD64" i="4"/>
  <c r="AF64" i="4" s="1"/>
  <c r="AH63" i="4"/>
  <c r="AJ63" i="4" s="1"/>
  <c r="AD63" i="4"/>
  <c r="AF63" i="4" s="1"/>
  <c r="AD7" i="4"/>
  <c r="C44" i="3" s="1"/>
  <c r="D44" i="3" s="1"/>
  <c r="E44" i="3" s="1"/>
  <c r="AB7" i="4"/>
  <c r="C43" i="3" s="1"/>
  <c r="D43" i="3" s="1"/>
  <c r="E43" i="3" s="1"/>
  <c r="Z7" i="4"/>
  <c r="C42" i="3" s="1"/>
  <c r="D42" i="3" s="1"/>
  <c r="E42" i="3" s="1"/>
  <c r="X7" i="4"/>
  <c r="C41" i="3" s="1"/>
  <c r="D41" i="3" s="1"/>
  <c r="E41" i="3" s="1"/>
  <c r="V7" i="4"/>
  <c r="C40" i="3" s="1"/>
  <c r="D40" i="3" s="1"/>
  <c r="E40" i="3" s="1"/>
  <c r="T7" i="4"/>
  <c r="C39" i="3" s="1"/>
  <c r="D39" i="3" s="1"/>
  <c r="E39" i="3" s="1"/>
  <c r="R7" i="4"/>
  <c r="C38" i="3" s="1"/>
  <c r="D38" i="3" s="1"/>
  <c r="E38" i="3" s="1"/>
  <c r="P7" i="4"/>
  <c r="C37" i="3" s="1"/>
  <c r="D37" i="3" s="1"/>
  <c r="E37" i="3" s="1"/>
  <c r="N7" i="4"/>
  <c r="C36" i="3" s="1"/>
  <c r="D36" i="3" s="1"/>
  <c r="E36" i="3" s="1"/>
  <c r="L7" i="4"/>
  <c r="J7" i="4"/>
  <c r="C46" i="3" s="1"/>
  <c r="D46" i="3" s="1"/>
  <c r="E46" i="3" s="1"/>
  <c r="H7" i="4"/>
  <c r="C45" i="3" s="1"/>
  <c r="D45" i="3" s="1"/>
  <c r="E45" i="3" s="1"/>
  <c r="F50" i="3" l="1"/>
  <c r="AI7" i="4"/>
  <c r="C35" i="3"/>
  <c r="D35" i="3" s="1"/>
  <c r="AF7" i="4"/>
  <c r="AL7" i="4"/>
  <c r="E35" i="3" l="1"/>
  <c r="D47" i="3"/>
  <c r="E47" i="3"/>
  <c r="F49" i="3" s="1"/>
  <c r="C47" i="3"/>
  <c r="E23" i="3" l="1"/>
  <c r="E21" i="3"/>
  <c r="G17" i="3" l="1"/>
  <c r="G16" i="3"/>
  <c r="G15" i="3"/>
  <c r="E14" i="3"/>
  <c r="E13" i="3"/>
  <c r="D9" i="3"/>
  <c r="E27" i="3" l="1"/>
  <c r="I27" i="3"/>
  <c r="G35" i="3"/>
  <c r="G18" i="3"/>
  <c r="F35" i="3" l="1"/>
  <c r="F36" i="3"/>
  <c r="F37" i="3"/>
  <c r="F38" i="3"/>
  <c r="F39" i="3"/>
  <c r="F40" i="3"/>
  <c r="F41" i="3"/>
  <c r="F42" i="3"/>
  <c r="F43" i="3"/>
  <c r="F44" i="3"/>
  <c r="F45" i="3"/>
  <c r="F46" i="3"/>
  <c r="G36" i="3"/>
  <c r="H36" i="3" s="1"/>
  <c r="I36" i="3" s="1"/>
  <c r="F47" i="3" l="1"/>
  <c r="H35" i="3"/>
  <c r="I35" i="3" s="1"/>
  <c r="G37" i="3"/>
  <c r="K35" i="3" l="1"/>
  <c r="L35" i="3" s="1"/>
  <c r="K36" i="3" s="1"/>
  <c r="J35" i="3"/>
  <c r="G38" i="3"/>
  <c r="H38" i="3" s="1"/>
  <c r="I38" i="3" s="1"/>
  <c r="H37" i="3"/>
  <c r="L36" i="3"/>
  <c r="G39" i="3" l="1"/>
  <c r="H39" i="3" s="1"/>
  <c r="I39" i="3" s="1"/>
  <c r="I37" i="3"/>
  <c r="J37" i="3" s="1"/>
  <c r="J36" i="3"/>
  <c r="K37" i="3" l="1"/>
  <c r="L37" i="3" s="1"/>
  <c r="K38" i="3" s="1"/>
  <c r="L38" i="3" s="1"/>
  <c r="K39" i="3" s="1"/>
  <c r="L39" i="3" s="1"/>
  <c r="G40" i="3"/>
  <c r="H40" i="3" s="1"/>
  <c r="I40" i="3" s="1"/>
  <c r="J39" i="3" l="1"/>
  <c r="J38" i="3"/>
  <c r="G41" i="3"/>
  <c r="H41" i="3" s="1"/>
  <c r="I41" i="3" s="1"/>
  <c r="K40" i="3"/>
  <c r="G42" i="3" l="1"/>
  <c r="H42" i="3" s="1"/>
  <c r="I42" i="3" s="1"/>
  <c r="J40" i="3"/>
  <c r="L40" i="3"/>
  <c r="K41" i="3" s="1"/>
  <c r="G43" i="3" l="1"/>
  <c r="H43" i="3" s="1"/>
  <c r="G44" i="3" l="1"/>
  <c r="H44" i="3" s="1"/>
  <c r="I44" i="3" s="1"/>
  <c r="I43" i="3"/>
  <c r="J41" i="3"/>
  <c r="L41" i="3"/>
  <c r="K42" i="3" s="1"/>
  <c r="G45" i="3"/>
  <c r="H45" i="3" s="1"/>
  <c r="I45" i="3" s="1"/>
  <c r="G46" i="3" l="1"/>
  <c r="G47" i="3" l="1"/>
  <c r="H46" i="3"/>
  <c r="J42" i="3"/>
  <c r="L42" i="3"/>
  <c r="K43" i="3" s="1"/>
  <c r="I46" i="3" l="1"/>
  <c r="H47" i="3"/>
  <c r="I47" i="3" s="1"/>
  <c r="J43" i="3"/>
  <c r="L43" i="3"/>
  <c r="K44" i="3" s="1"/>
  <c r="J44" i="3" l="1"/>
  <c r="L44" i="3"/>
  <c r="K45" i="3" s="1"/>
  <c r="J45" i="3" l="1"/>
  <c r="L45" i="3"/>
  <c r="K46" i="3" s="1"/>
  <c r="J46" i="3" l="1"/>
  <c r="J47" i="3" s="1"/>
  <c r="L46" i="3"/>
  <c r="E24" i="3"/>
</calcChain>
</file>

<file path=xl/sharedStrings.xml><?xml version="1.0" encoding="utf-8"?>
<sst xmlns="http://schemas.openxmlformats.org/spreadsheetml/2006/main" count="408" uniqueCount="298">
  <si>
    <t>L'objectif de cet outil est de pouvoir évaluer les quantités d'eau pluviale récupérables en fonction :</t>
  </si>
  <si>
    <t>de la surface potentielle de toiture</t>
  </si>
  <si>
    <t xml:space="preserve">de la capacité de stockage </t>
  </si>
  <si>
    <t>del'objectif poursuivi (quelle utilisation de l'eau pluviale récupérée)</t>
  </si>
  <si>
    <t>Comment remplir le document ?</t>
  </si>
  <si>
    <t>Pour compléter le tableau, remplir les cases en jaune. Les cases en bleu se remplissent automatiquement.</t>
  </si>
  <si>
    <t>Onglet Pluviométrie :</t>
  </si>
  <si>
    <t>Choisir la commune la plus proche de votre exploitation dans le menu déroulant.</t>
  </si>
  <si>
    <t>Onglet Calcul volume</t>
  </si>
  <si>
    <t>Renseignez votre commune</t>
  </si>
  <si>
    <t>Renseignez les ressources utilisées actuellement (forage ou puits ou les deux. Si vous utilisez les deux sources : mettre 0 face à forage, 0 face à puits et 1 face à "les 2"</t>
  </si>
  <si>
    <t>1 si ressource utilisée ; 0 sinon</t>
  </si>
  <si>
    <t>Renseignez votre volume annuel consommé en m3</t>
  </si>
  <si>
    <t>Si vous ne connaissez pas ce volume, renseignez les effectifs animaux, et le type d'installation de traite pour les exploitations laitières</t>
  </si>
  <si>
    <t>pour les vaches laitières, génisses, autres herbivores, truies et poules pondeuses = nombre d'animaux présents sur un an</t>
  </si>
  <si>
    <t>pour les volailles de chair et porcs charcutiers = nombre d'animaux vendus sur un an</t>
  </si>
  <si>
    <t>Renseignez la surface de toiture que vous pensez pouvoir collecter</t>
  </si>
  <si>
    <t>Renseignez le volume de stockage que vous pensez installer</t>
  </si>
  <si>
    <t>Renseignez l'usage envisagé des eaux pluviales : lavage (0 ou 1) ou abreuvement (0 ou 1) ou les 2 (1 et 1)</t>
  </si>
  <si>
    <t xml:space="preserve"> PLUVIOMETRIE</t>
  </si>
  <si>
    <t>Choisir la commune la plus proche</t>
  </si>
  <si>
    <t>total</t>
  </si>
  <si>
    <t>moyennes sur</t>
  </si>
  <si>
    <t>Secteur</t>
  </si>
  <si>
    <t>aout</t>
  </si>
  <si>
    <t>sept.</t>
  </si>
  <si>
    <t>octo.</t>
  </si>
  <si>
    <t>nove.</t>
  </si>
  <si>
    <t>déce.</t>
  </si>
  <si>
    <t>janv.</t>
  </si>
  <si>
    <t>févr.</t>
  </si>
  <si>
    <t>mars</t>
  </si>
  <si>
    <t>avril</t>
  </si>
  <si>
    <t>mai</t>
  </si>
  <si>
    <t>juin</t>
  </si>
  <si>
    <t>juil</t>
  </si>
  <si>
    <t>annuel</t>
  </si>
  <si>
    <t>4 mois hiver</t>
  </si>
  <si>
    <t>6 mois hiver</t>
  </si>
  <si>
    <t>Brest</t>
  </si>
  <si>
    <t>sept</t>
  </si>
  <si>
    <t>oct</t>
  </si>
  <si>
    <t>nov</t>
  </si>
  <si>
    <t>dec</t>
  </si>
  <si>
    <t>janv</t>
  </si>
  <si>
    <t>fevr</t>
  </si>
  <si>
    <t xml:space="preserve">avril </t>
  </si>
  <si>
    <t>juillet</t>
  </si>
  <si>
    <t>année</t>
  </si>
  <si>
    <t>6 mois</t>
  </si>
  <si>
    <t>mois</t>
  </si>
  <si>
    <t>Bénodet</t>
  </si>
  <si>
    <t>Brennilis</t>
  </si>
  <si>
    <t>Camaret</t>
  </si>
  <si>
    <t>Carhaix</t>
  </si>
  <si>
    <t>Coray</t>
  </si>
  <si>
    <t>Guipavas</t>
  </si>
  <si>
    <t>Hanvec</t>
  </si>
  <si>
    <t>Ile de Batz</t>
  </si>
  <si>
    <t>Ile sein</t>
  </si>
  <si>
    <t>Kerlaz</t>
  </si>
  <si>
    <t>Kernouès</t>
  </si>
  <si>
    <t>Landéda</t>
  </si>
  <si>
    <t>Landerneau</t>
  </si>
  <si>
    <t>Landivisiau</t>
  </si>
  <si>
    <t>Lanmeur</t>
  </si>
  <si>
    <t>Lanvéoc</t>
  </si>
  <si>
    <t>Laz</t>
  </si>
  <si>
    <t>Melgven</t>
  </si>
  <si>
    <t>Morlaix</t>
  </si>
  <si>
    <t>Ouessant</t>
  </si>
  <si>
    <t>Penmarch</t>
  </si>
  <si>
    <t>Pleyber-Christ</t>
  </si>
  <si>
    <t>Plogoff</t>
  </si>
  <si>
    <t>Plomelin</t>
  </si>
  <si>
    <t>Plonevez Faou</t>
  </si>
  <si>
    <t>Ploudaniel</t>
  </si>
  <si>
    <t>Plougonvelin</t>
  </si>
  <si>
    <t>Plourin Ploudal</t>
  </si>
  <si>
    <t>Plozévet</t>
  </si>
  <si>
    <t>Pluguffan</t>
  </si>
  <si>
    <t>Quéménéven</t>
  </si>
  <si>
    <t>Quimper (inra)</t>
  </si>
  <si>
    <t>Quimperlé</t>
  </si>
  <si>
    <t>Saint Nic</t>
  </si>
  <si>
    <t>Saint Pol</t>
  </si>
  <si>
    <t>Saint Renan</t>
  </si>
  <si>
    <t>Saint Ségal</t>
  </si>
  <si>
    <t>Scrignac</t>
  </si>
  <si>
    <t>Sizun</t>
  </si>
  <si>
    <t>Finistère</t>
  </si>
  <si>
    <t>Côtes d'armor</t>
  </si>
  <si>
    <t>BELLE-ISLE-EN-TERRE</t>
  </si>
  <si>
    <t>BREHAND</t>
  </si>
  <si>
    <t>ILE-DE-BREHAT</t>
  </si>
  <si>
    <t>BROONS</t>
  </si>
  <si>
    <t>BULAT-PESTIVIEN</t>
  </si>
  <si>
    <t>CALLAC</t>
  </si>
  <si>
    <t>CAULNES</t>
  </si>
  <si>
    <t>CAUREL-EDF</t>
  </si>
  <si>
    <t>COHINIAC</t>
  </si>
  <si>
    <t>COLLINEE</t>
  </si>
  <si>
    <t>DUAULT</t>
  </si>
  <si>
    <t>GOUDELIN</t>
  </si>
  <si>
    <t>LA HARMOYE</t>
  </si>
  <si>
    <t>HILLION</t>
  </si>
  <si>
    <t>LAMBALLE</t>
  </si>
  <si>
    <t>LANGUEDIAS</t>
  </si>
  <si>
    <t>LANLEFF</t>
  </si>
  <si>
    <t>LANNION</t>
  </si>
  <si>
    <t>LANRELAS</t>
  </si>
  <si>
    <t>LANRIVAIN</t>
  </si>
  <si>
    <t>LANRODEC</t>
  </si>
  <si>
    <t>LANVALLAY</t>
  </si>
  <si>
    <t>LOCARN</t>
  </si>
  <si>
    <t>LOUDEAC</t>
  </si>
  <si>
    <t>MAEL-PESTIVIEN-EDF</t>
  </si>
  <si>
    <t>MERDRIGNAC</t>
  </si>
  <si>
    <t>PERROS-GUIREC (Ploumanac'h)</t>
  </si>
  <si>
    <t>PLEMET</t>
  </si>
  <si>
    <t>PLENEUF-VAL-ANDRE</t>
  </si>
  <si>
    <t>PLESIDY</t>
  </si>
  <si>
    <t>PLESLIN-TRIGAVOU</t>
  </si>
  <si>
    <t>PLESTAN</t>
  </si>
  <si>
    <t>PLEVEN</t>
  </si>
  <si>
    <t>PLEVENON</t>
  </si>
  <si>
    <t>PLOEUC-SUR-LIE</t>
  </si>
  <si>
    <t>PLOUGUENAST</t>
  </si>
  <si>
    <t>PLOUISY</t>
  </si>
  <si>
    <t>PLUSQUELLEC</t>
  </si>
  <si>
    <t>PLUFUR</t>
  </si>
  <si>
    <t>POMMERIT-JAUDY</t>
  </si>
  <si>
    <t>PONT-MELVEZ</t>
  </si>
  <si>
    <t>QUINTENIC</t>
  </si>
  <si>
    <t>LE QUIOU</t>
  </si>
  <si>
    <t>ROSTRENEN</t>
  </si>
  <si>
    <t>SAINT-BRIEUC</t>
  </si>
  <si>
    <t>SAINT-CAST-LE-GUILDO</t>
  </si>
  <si>
    <t>SAINT-IGEAUX</t>
  </si>
  <si>
    <t>SAINT-VRAN</t>
  </si>
  <si>
    <t>TREMOREL</t>
  </si>
  <si>
    <t>TREMUSON</t>
  </si>
  <si>
    <t>UZEL</t>
  </si>
  <si>
    <t>Morbihan</t>
  </si>
  <si>
    <t>Auray</t>
  </si>
  <si>
    <t>Baud</t>
  </si>
  <si>
    <t>Belle-Ile</t>
  </si>
  <si>
    <t>Billiers</t>
  </si>
  <si>
    <t>Camors</t>
  </si>
  <si>
    <t>Elven</t>
  </si>
  <si>
    <t>Le Faouet</t>
  </si>
  <si>
    <t>Gourin</t>
  </si>
  <si>
    <t>Groix</t>
  </si>
  <si>
    <t>Guiscriff</t>
  </si>
  <si>
    <t>Hennebont</t>
  </si>
  <si>
    <t>Houat</t>
  </si>
  <si>
    <t>Langonnet</t>
  </si>
  <si>
    <t>Lizio</t>
  </si>
  <si>
    <t>Lorient</t>
  </si>
  <si>
    <t>Malestroit</t>
  </si>
  <si>
    <t>Moréac</t>
  </si>
  <si>
    <t>Ploerdut</t>
  </si>
  <si>
    <t>Poermel</t>
  </si>
  <si>
    <t>Plouay</t>
  </si>
  <si>
    <t>Pontivy</t>
  </si>
  <si>
    <t>Port-Louis</t>
  </si>
  <si>
    <t>Questembert</t>
  </si>
  <si>
    <t>Ste Brigitte</t>
  </si>
  <si>
    <t>St Jean Brevelay</t>
  </si>
  <si>
    <t>Sarzeau</t>
  </si>
  <si>
    <t>La Trinité-Porhoet</t>
  </si>
  <si>
    <t>Vannes</t>
  </si>
  <si>
    <t xml:space="preserve"> Ille et Vilaine</t>
  </si>
  <si>
    <t>Cancale</t>
  </si>
  <si>
    <t>St Malo</t>
  </si>
  <si>
    <t>Dinard</t>
  </si>
  <si>
    <t>Chateauneuf I&amp;V</t>
  </si>
  <si>
    <t>Dol</t>
  </si>
  <si>
    <t>Pleine Fougères</t>
  </si>
  <si>
    <t>Combourg</t>
  </si>
  <si>
    <t>Antrain</t>
  </si>
  <si>
    <t>St Brice en C</t>
  </si>
  <si>
    <t>Louvigné du D</t>
  </si>
  <si>
    <t>Fougères N</t>
  </si>
  <si>
    <t>Fougères S</t>
  </si>
  <si>
    <t>Tinteniac</t>
  </si>
  <si>
    <t>Hédé</t>
  </si>
  <si>
    <t>St Aubin d'A</t>
  </si>
  <si>
    <t>St Aubin du C</t>
  </si>
  <si>
    <t>Bécherel</t>
  </si>
  <si>
    <t>Rennes</t>
  </si>
  <si>
    <t>Liffré</t>
  </si>
  <si>
    <t>Vitré Est</t>
  </si>
  <si>
    <t>Vitré Ouest</t>
  </si>
  <si>
    <t>Montauban</t>
  </si>
  <si>
    <t>St Méen</t>
  </si>
  <si>
    <t>Montfort</t>
  </si>
  <si>
    <t>Chateaugiron</t>
  </si>
  <si>
    <t>Chateaubourg</t>
  </si>
  <si>
    <t>Plélan le G</t>
  </si>
  <si>
    <t>Guichen</t>
  </si>
  <si>
    <t>Janzé</t>
  </si>
  <si>
    <t>La Guerche</t>
  </si>
  <si>
    <t>Argentré du P</t>
  </si>
  <si>
    <t>Maure de B</t>
  </si>
  <si>
    <t>Pipriac</t>
  </si>
  <si>
    <t>Bain de B</t>
  </si>
  <si>
    <t>Le SEL de B</t>
  </si>
  <si>
    <t>Retiers</t>
  </si>
  <si>
    <t>Redon</t>
  </si>
  <si>
    <t>Grand Fougeray</t>
  </si>
  <si>
    <t>Localisation</t>
  </si>
  <si>
    <t>Commune du projet</t>
  </si>
  <si>
    <t>Origines principales de l'eau</t>
  </si>
  <si>
    <t>Forage ou puit</t>
  </si>
  <si>
    <t>0 ou 1</t>
  </si>
  <si>
    <t>Réseau public</t>
  </si>
  <si>
    <t>Les 2</t>
  </si>
  <si>
    <t>Autre (préciser)</t>
  </si>
  <si>
    <t>Consommation d'eau actuelle</t>
  </si>
  <si>
    <t>Si volume annuel connu (relevé compteur*)</t>
  </si>
  <si>
    <t>*le relevé du compteur pourra être demandé en cas de contrôle du dossier de financement (à confirmer)</t>
  </si>
  <si>
    <t>forage</t>
  </si>
  <si>
    <t>m3</t>
  </si>
  <si>
    <t>réseau</t>
  </si>
  <si>
    <t>TOTAL</t>
  </si>
  <si>
    <t>Si volume non connu, calcul théorique</t>
  </si>
  <si>
    <t>Vaches laitières</t>
  </si>
  <si>
    <t>Autres herbivores</t>
  </si>
  <si>
    <t>Nb animaux</t>
  </si>
  <si>
    <t>Volume annuel</t>
  </si>
  <si>
    <r>
      <t xml:space="preserve">VL </t>
    </r>
    <r>
      <rPr>
        <i/>
        <sz val="10"/>
        <color theme="1"/>
        <rFont val="Calibri"/>
        <family val="2"/>
        <scheme val="minor"/>
      </rPr>
      <t>(Vaches présentes à l'année)</t>
    </r>
  </si>
  <si>
    <t>Chèvre</t>
  </si>
  <si>
    <r>
      <t>Génisses</t>
    </r>
    <r>
      <rPr>
        <i/>
        <sz val="10"/>
        <color theme="1"/>
        <rFont val="Calibri"/>
        <family val="2"/>
        <scheme val="minor"/>
      </rPr>
      <t xml:space="preserve"> (Tous âges confondus)</t>
    </r>
  </si>
  <si>
    <t>Chevrette - Chevreau engraissé</t>
  </si>
  <si>
    <r>
      <t>Installation traite</t>
    </r>
    <r>
      <rPr>
        <i/>
        <sz val="10"/>
        <color theme="1"/>
        <rFont val="Calibri"/>
        <family val="2"/>
        <scheme val="minor"/>
      </rPr>
      <t xml:space="preserve"> (mettre 1 pour sélectionner)</t>
    </r>
  </si>
  <si>
    <t>Petite installation économe</t>
  </si>
  <si>
    <t>Installation Traite</t>
  </si>
  <si>
    <t>TPA, robot simple</t>
  </si>
  <si>
    <t>Brebis</t>
  </si>
  <si>
    <t>Double robot, roto</t>
  </si>
  <si>
    <t>Agnelle - Agneau engraissé</t>
  </si>
  <si>
    <t>Consommation totale</t>
  </si>
  <si>
    <t>Porcs</t>
  </si>
  <si>
    <t>Volailles</t>
  </si>
  <si>
    <t>Volume abreuvement</t>
  </si>
  <si>
    <t>Volume lavage</t>
  </si>
  <si>
    <t xml:space="preserve">Nb animaux </t>
  </si>
  <si>
    <r>
      <rPr>
        <sz val="11"/>
        <color rgb="FF000000"/>
        <rFont val="Calibri"/>
        <scheme val="minor"/>
      </rPr>
      <t xml:space="preserve">Truies  présentes </t>
    </r>
    <r>
      <rPr>
        <i/>
        <sz val="10"/>
        <color rgb="FF000000"/>
        <rFont val="Calibri"/>
        <scheme val="minor"/>
      </rPr>
      <t>(maternité)</t>
    </r>
  </si>
  <si>
    <t>Pondeuse</t>
  </si>
  <si>
    <r>
      <rPr>
        <sz val="11"/>
        <color rgb="FF000000"/>
        <rFont val="Calibri"/>
        <scheme val="minor"/>
      </rPr>
      <t xml:space="preserve">Porcelets </t>
    </r>
    <r>
      <rPr>
        <i/>
        <sz val="10"/>
        <color rgb="FF000000"/>
        <rFont val="Calibri"/>
        <scheme val="minor"/>
      </rPr>
      <t>(produits/an)</t>
    </r>
  </si>
  <si>
    <t>Poulet</t>
  </si>
  <si>
    <r>
      <rPr>
        <sz val="11"/>
        <color rgb="FF000000"/>
        <rFont val="Calibri"/>
        <scheme val="minor"/>
      </rPr>
      <t xml:space="preserve">Porcs charcutiers </t>
    </r>
    <r>
      <rPr>
        <i/>
        <sz val="10"/>
        <color rgb="FF000000"/>
        <rFont val="Calibri"/>
        <scheme val="minor"/>
      </rPr>
      <t>(sortis/an)</t>
    </r>
  </si>
  <si>
    <t>Dinde</t>
  </si>
  <si>
    <t>Canard sauf Mulard gras)</t>
  </si>
  <si>
    <t>Pintade</t>
  </si>
  <si>
    <t>Volume total abreuvement</t>
  </si>
  <si>
    <t>Volume total lavage</t>
  </si>
  <si>
    <t>Potentiel de récupération d'eau pluviale</t>
  </si>
  <si>
    <t>Pluviométrie du secteur (voir feuille Pluviométrie)</t>
  </si>
  <si>
    <t>Surface de collecte en toiture</t>
  </si>
  <si>
    <t>m²</t>
  </si>
  <si>
    <t>Volume de stockage envisagé</t>
  </si>
  <si>
    <t>Objectif du projet</t>
  </si>
  <si>
    <r>
      <t xml:space="preserve">Eaux de lavage </t>
    </r>
    <r>
      <rPr>
        <i/>
        <sz val="10"/>
        <color theme="1"/>
        <rFont val="Calibri"/>
        <family val="2"/>
        <scheme val="minor"/>
      </rPr>
      <t>0 ou 1</t>
    </r>
  </si>
  <si>
    <t xml:space="preserve">Abreuvement </t>
  </si>
  <si>
    <t>précipitations</t>
  </si>
  <si>
    <t>volume potentiel maximal (m3)</t>
  </si>
  <si>
    <t>volume récupéré par mois en fonction du stockage envisagé</t>
  </si>
  <si>
    <t>besoin à couvrir par la récupération des eaux pluviales compte tenu du projet (m3/mois)</t>
  </si>
  <si>
    <t>solde mensuel (m3)</t>
  </si>
  <si>
    <t>volume prélevé en forage ou réseau (m3)</t>
  </si>
  <si>
    <t>cumul stock eau fin du mois dans le bassin (m3)</t>
  </si>
  <si>
    <t>stock eau cumulé (m3)-correction avec Vmax de stockage</t>
  </si>
  <si>
    <t>n°colonne</t>
  </si>
  <si>
    <t>a</t>
  </si>
  <si>
    <t>b</t>
  </si>
  <si>
    <t>c</t>
  </si>
  <si>
    <t>e</t>
  </si>
  <si>
    <t>f</t>
  </si>
  <si>
    <t>g</t>
  </si>
  <si>
    <t>Calcul</t>
  </si>
  <si>
    <t>Pluviométrie</t>
  </si>
  <si>
    <t>80 % de (a x surface)</t>
  </si>
  <si>
    <t>Abreuvement</t>
  </si>
  <si>
    <t>Lavage</t>
  </si>
  <si>
    <t>Global</t>
  </si>
  <si>
    <t>c-e</t>
  </si>
  <si>
    <t>octobre</t>
  </si>
  <si>
    <t>novembre</t>
  </si>
  <si>
    <t>décembre</t>
  </si>
  <si>
    <t>janvier</t>
  </si>
  <si>
    <t>février</t>
  </si>
  <si>
    <t>août</t>
  </si>
  <si>
    <t>septembre</t>
  </si>
  <si>
    <t>Volume potentiellement économisé sur forage et/ou réseau</t>
  </si>
  <si>
    <t>Volume potentiellement économisé sur période juin/septembre</t>
  </si>
  <si>
    <t>Attention : certains usages peuvent recquérir une eau potabilisée (lavage salle de traite par exemple)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</si>
</sst>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 Light"/>
      <family val="2"/>
      <scheme val="major"/>
    </font>
    <font>
      <u/>
      <sz val="18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sz val="11"/>
      <name val="Calibri Light"/>
      <family val="2"/>
      <scheme val="major"/>
    </font>
    <font>
      <sz val="8"/>
      <color indexed="10"/>
      <name val="Calibri Light"/>
      <family val="2"/>
      <scheme val="major"/>
    </font>
    <font>
      <sz val="7"/>
      <name val="Calibri Light"/>
      <family val="2"/>
      <scheme val="maj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sz val="11"/>
      <color rgb="FF000000"/>
      <name val="Calibri"/>
      <scheme val="minor"/>
    </font>
    <font>
      <i/>
      <sz val="10"/>
      <color rgb="FF000000"/>
      <name val="Calibri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27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" fontId="0" fillId="8" borderId="1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4" fillId="0" borderId="0" xfId="0" applyFont="1"/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0" fontId="4" fillId="9" borderId="0" xfId="0" applyFont="1" applyFill="1"/>
    <xf numFmtId="164" fontId="4" fillId="9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2" fillId="10" borderId="13" xfId="0" applyFont="1" applyFill="1" applyBorder="1" applyAlignment="1">
      <alignment horizontal="left"/>
    </xf>
    <xf numFmtId="0" fontId="12" fillId="10" borderId="14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10" borderId="16" xfId="0" applyFont="1" applyFill="1" applyBorder="1" applyAlignment="1">
      <alignment horizontal="left"/>
    </xf>
    <xf numFmtId="0" fontId="4" fillId="0" borderId="28" xfId="0" applyFont="1" applyBorder="1"/>
    <xf numFmtId="0" fontId="4" fillId="0" borderId="20" xfId="0" applyFont="1" applyBorder="1"/>
    <xf numFmtId="0" fontId="4" fillId="0" borderId="21" xfId="0" applyFont="1" applyBorder="1"/>
    <xf numFmtId="0" fontId="8" fillId="10" borderId="17" xfId="0" applyFont="1" applyFill="1" applyBorder="1" applyAlignment="1">
      <alignment horizontal="left"/>
    </xf>
    <xf numFmtId="0" fontId="4" fillId="10" borderId="17" xfId="0" applyFont="1" applyFill="1" applyBorder="1"/>
    <xf numFmtId="0" fontId="4" fillId="10" borderId="18" xfId="0" applyFont="1" applyFill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27" xfId="0" applyFont="1" applyBorder="1"/>
    <xf numFmtId="0" fontId="8" fillId="0" borderId="28" xfId="0" applyFont="1" applyBorder="1"/>
    <xf numFmtId="0" fontId="13" fillId="0" borderId="27" xfId="0" applyFont="1" applyBorder="1"/>
    <xf numFmtId="0" fontId="8" fillId="0" borderId="19" xfId="0" applyFont="1" applyBorder="1"/>
    <xf numFmtId="0" fontId="8" fillId="10" borderId="0" xfId="0" applyFont="1" applyFill="1"/>
    <xf numFmtId="0" fontId="4" fillId="10" borderId="0" xfId="0" applyFont="1" applyFill="1"/>
    <xf numFmtId="0" fontId="14" fillId="0" borderId="0" xfId="0" applyFont="1"/>
    <xf numFmtId="1" fontId="0" fillId="8" borderId="3" xfId="0" applyNumberFormat="1" applyFill="1" applyBorder="1"/>
    <xf numFmtId="1" fontId="0" fillId="8" borderId="2" xfId="0" applyNumberFormat="1" applyFill="1" applyBorder="1"/>
    <xf numFmtId="1" fontId="0" fillId="8" borderId="29" xfId="0" applyNumberFormat="1" applyFill="1" applyBorder="1"/>
    <xf numFmtId="1" fontId="2" fillId="8" borderId="2" xfId="0" applyNumberFormat="1" applyFont="1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 applyAlignment="1">
      <alignment horizontal="center"/>
    </xf>
    <xf numFmtId="1" fontId="0" fillId="0" borderId="30" xfId="0" applyNumberForma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32" xfId="0" applyBorder="1"/>
    <xf numFmtId="0" fontId="0" fillId="2" borderId="34" xfId="0" applyFill="1" applyBorder="1" applyProtection="1">
      <protection locked="0"/>
    </xf>
    <xf numFmtId="0" fontId="3" fillId="0" borderId="5" xfId="0" applyFont="1" applyBorder="1"/>
    <xf numFmtId="0" fontId="0" fillId="2" borderId="29" xfId="0" applyFill="1" applyBorder="1" applyProtection="1">
      <protection locked="0"/>
    </xf>
    <xf numFmtId="0" fontId="1" fillId="0" borderId="5" xfId="0" applyFont="1" applyBorder="1"/>
    <xf numFmtId="0" fontId="15" fillId="0" borderId="5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1" fillId="4" borderId="31" xfId="0" applyFont="1" applyFill="1" applyBorder="1" applyAlignment="1">
      <alignment horizontal="center" vertical="center"/>
    </xf>
    <xf numFmtId="0" fontId="0" fillId="2" borderId="12" xfId="0" applyFill="1" applyBorder="1" applyProtection="1">
      <protection locked="0"/>
    </xf>
    <xf numFmtId="0" fontId="1" fillId="0" borderId="10" xfId="0" applyFont="1" applyBorder="1"/>
    <xf numFmtId="0" fontId="0" fillId="0" borderId="10" xfId="0" applyBorder="1" applyAlignment="1">
      <alignment horizontal="left"/>
    </xf>
    <xf numFmtId="9" fontId="0" fillId="0" borderId="10" xfId="0" applyNumberFormat="1" applyBorder="1"/>
    <xf numFmtId="0" fontId="16" fillId="0" borderId="0" xfId="0" applyFont="1"/>
    <xf numFmtId="0" fontId="16" fillId="0" borderId="5" xfId="0" applyFont="1" applyBorder="1"/>
    <xf numFmtId="1" fontId="16" fillId="0" borderId="0" xfId="0" applyNumberFormat="1" applyFont="1"/>
    <xf numFmtId="1" fontId="16" fillId="0" borderId="10" xfId="0" applyNumberFormat="1" applyFont="1" applyBorder="1"/>
    <xf numFmtId="0" fontId="0" fillId="2" borderId="30" xfId="0" applyFill="1" applyBorder="1" applyProtection="1">
      <protection locked="0"/>
    </xf>
    <xf numFmtId="1" fontId="0" fillId="8" borderId="30" xfId="0" applyNumberFormat="1" applyFill="1" applyBorder="1"/>
    <xf numFmtId="0" fontId="0" fillId="0" borderId="0" xfId="0" applyAlignment="1">
      <alignment horizontal="right"/>
    </xf>
    <xf numFmtId="0" fontId="0" fillId="0" borderId="25" xfId="0" applyBorder="1" applyProtection="1">
      <protection locked="0"/>
    </xf>
    <xf numFmtId="0" fontId="3" fillId="0" borderId="35" xfId="0" applyFont="1" applyBorder="1"/>
    <xf numFmtId="0" fontId="0" fillId="0" borderId="36" xfId="0" applyBorder="1"/>
    <xf numFmtId="1" fontId="8" fillId="0" borderId="16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11" borderId="16" xfId="0" applyFont="1" applyFill="1" applyBorder="1" applyAlignment="1" applyProtection="1">
      <alignment horizontal="left" vertical="center"/>
      <protection locked="0"/>
    </xf>
    <xf numFmtId="0" fontId="10" fillId="11" borderId="17" xfId="0" applyFont="1" applyFill="1" applyBorder="1" applyAlignment="1" applyProtection="1">
      <alignment horizontal="left" vertical="center"/>
      <protection locked="0"/>
    </xf>
    <xf numFmtId="0" fontId="10" fillId="11" borderId="23" xfId="0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10" borderId="16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1" fontId="8" fillId="10" borderId="17" xfId="0" applyNumberFormat="1" applyFont="1" applyFill="1" applyBorder="1" applyAlignment="1">
      <alignment horizontal="center"/>
    </xf>
    <xf numFmtId="1" fontId="8" fillId="10" borderId="18" xfId="0" applyNumberFormat="1" applyFont="1" applyFill="1" applyBorder="1" applyAlignment="1">
      <alignment horizontal="center"/>
    </xf>
    <xf numFmtId="0" fontId="8" fillId="10" borderId="17" xfId="0" applyFont="1" applyFill="1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center"/>
      <protection locked="0"/>
    </xf>
    <xf numFmtId="0" fontId="1" fillId="7" borderId="4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1" fillId="0" borderId="0" xfId="0" applyFont="1" applyFill="1"/>
    <xf numFmtId="0" fontId="22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723764</xdr:colOff>
      <xdr:row>0</xdr:row>
      <xdr:rowOff>27312</xdr:rowOff>
    </xdr:from>
    <xdr:to>
      <xdr:col>14</xdr:col>
      <xdr:colOff>752556</xdr:colOff>
      <xdr:row>9</xdr:row>
      <xdr:rowOff>95592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10" b="4787"/>
        <a:stretch/>
      </xdr:blipFill>
      <xdr:spPr>
        <a:xfrm>
          <a:off x="14482097" y="27312"/>
          <a:ext cx="1742610" cy="174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C29" sqref="C29"/>
    </sheetView>
  </sheetViews>
  <sheetFormatPr defaultColWidth="11.42578125" defaultRowHeight="14.45"/>
  <cols>
    <col min="12" max="12" width="14.140625" customWidth="1"/>
  </cols>
  <sheetData>
    <row r="1" spans="1:13">
      <c r="A1" t="s">
        <v>0</v>
      </c>
    </row>
    <row r="2" spans="1:13">
      <c r="B2" t="s">
        <v>1</v>
      </c>
    </row>
    <row r="3" spans="1:13">
      <c r="B3" t="s">
        <v>2</v>
      </c>
    </row>
    <row r="4" spans="1:13">
      <c r="B4" t="s">
        <v>3</v>
      </c>
    </row>
    <row r="5" spans="1:13" ht="15"/>
    <row r="6" spans="1:13" ht="14.45" customHeight="1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3"/>
    </row>
    <row r="7" spans="1:13" ht="15">
      <c r="A7" s="167" t="s">
        <v>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3" ht="1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</row>
    <row r="9" spans="1:13" ht="15">
      <c r="A9" s="5" t="s">
        <v>6</v>
      </c>
    </row>
    <row r="10" spans="1:13" ht="15">
      <c r="A10" s="165" t="s">
        <v>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3" ht="15"/>
    <row r="12" spans="1:13" ht="15">
      <c r="A12" s="5" t="s">
        <v>8</v>
      </c>
    </row>
    <row r="13" spans="1:13" ht="15">
      <c r="B13" s="5">
        <v>1</v>
      </c>
      <c r="C13" t="s">
        <v>9</v>
      </c>
    </row>
    <row r="14" spans="1:13" ht="15"/>
    <row r="15" spans="1:13" ht="28.5" customHeight="1">
      <c r="B15" s="171">
        <v>2</v>
      </c>
      <c r="C15" s="170" t="s">
        <v>10</v>
      </c>
      <c r="D15" s="170"/>
      <c r="E15" s="170"/>
      <c r="F15" s="170"/>
      <c r="G15" s="170"/>
      <c r="H15" s="170"/>
      <c r="I15" s="170"/>
      <c r="J15" s="170"/>
      <c r="K15" s="170"/>
      <c r="L15" s="170"/>
    </row>
    <row r="16" spans="1:13" ht="15">
      <c r="C16" s="166" t="s">
        <v>11</v>
      </c>
      <c r="D16" s="166"/>
      <c r="E16" s="166"/>
      <c r="F16" s="166"/>
      <c r="G16" s="166"/>
      <c r="H16" s="166"/>
      <c r="I16" s="166"/>
      <c r="J16" s="166"/>
      <c r="K16" s="166"/>
      <c r="L16" s="166"/>
    </row>
    <row r="17" spans="2:12" ht="15"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2:12" ht="15" customHeight="1">
      <c r="B18" s="5">
        <v>3</v>
      </c>
      <c r="C18" s="166" t="s">
        <v>12</v>
      </c>
      <c r="D18" s="166"/>
      <c r="E18" s="166"/>
      <c r="F18" s="166"/>
      <c r="G18" s="166"/>
      <c r="H18" s="166"/>
      <c r="I18" s="166"/>
      <c r="J18" s="166"/>
      <c r="K18" s="166"/>
      <c r="L18" s="166"/>
    </row>
    <row r="19" spans="2:12" ht="15"/>
    <row r="20" spans="2:12" ht="15">
      <c r="B20" s="5">
        <v>4</v>
      </c>
      <c r="C20" s="165" t="s">
        <v>13</v>
      </c>
      <c r="D20" s="165"/>
      <c r="E20" s="165"/>
      <c r="F20" s="165"/>
      <c r="G20" s="165"/>
      <c r="H20" s="165"/>
      <c r="I20" s="165"/>
      <c r="J20" s="165"/>
      <c r="K20" s="165"/>
      <c r="L20" s="165"/>
    </row>
    <row r="21" spans="2:12" ht="15">
      <c r="D21" s="169" t="s">
        <v>14</v>
      </c>
      <c r="E21" s="169"/>
      <c r="F21" s="169"/>
      <c r="G21" s="169"/>
      <c r="H21" s="169"/>
      <c r="I21" s="169"/>
      <c r="J21" s="169"/>
      <c r="K21" s="169"/>
      <c r="L21" s="169"/>
    </row>
    <row r="22" spans="2:12" ht="15">
      <c r="D22" s="170" t="s">
        <v>15</v>
      </c>
      <c r="E22" s="170"/>
      <c r="F22" s="170"/>
      <c r="G22" s="170"/>
      <c r="H22" s="170"/>
      <c r="I22" s="170"/>
      <c r="J22" s="170"/>
      <c r="K22" s="170"/>
      <c r="L22" s="170"/>
    </row>
    <row r="23" spans="2:12" ht="15"/>
    <row r="24" spans="2:12" ht="15">
      <c r="B24" s="5">
        <v>5</v>
      </c>
      <c r="C24" s="166" t="s">
        <v>16</v>
      </c>
      <c r="D24" s="166"/>
      <c r="E24" s="166"/>
      <c r="F24" s="166"/>
      <c r="G24" s="166"/>
      <c r="H24" s="166"/>
      <c r="I24" s="166"/>
      <c r="J24" s="166"/>
      <c r="K24" s="166"/>
      <c r="L24" s="166"/>
    </row>
    <row r="25" spans="2:12" ht="15"/>
    <row r="26" spans="2:12" ht="15">
      <c r="B26" s="5">
        <v>6</v>
      </c>
      <c r="C26" s="166" t="s">
        <v>17</v>
      </c>
      <c r="D26" s="166"/>
      <c r="E26" s="166"/>
      <c r="F26" s="166"/>
      <c r="G26" s="166"/>
      <c r="H26" s="166"/>
      <c r="I26" s="166"/>
      <c r="J26" s="166"/>
      <c r="K26" s="166"/>
      <c r="L26" s="166"/>
    </row>
    <row r="27" spans="2:12" ht="15"/>
    <row r="28" spans="2:12" ht="15">
      <c r="B28" s="5">
        <v>7</v>
      </c>
      <c r="C28" s="166" t="s">
        <v>18</v>
      </c>
      <c r="D28" s="166"/>
      <c r="E28" s="166"/>
      <c r="F28" s="166"/>
      <c r="G28" s="166"/>
      <c r="H28" s="166"/>
      <c r="I28" s="166"/>
      <c r="J28" s="166"/>
      <c r="K28" s="166"/>
      <c r="L28" s="166"/>
    </row>
    <row r="29" spans="2:12" ht="15"/>
  </sheetData>
  <mergeCells count="12">
    <mergeCell ref="C20:L20"/>
    <mergeCell ref="D21:L21"/>
    <mergeCell ref="D22:L22"/>
    <mergeCell ref="C28:L28"/>
    <mergeCell ref="C26:L26"/>
    <mergeCell ref="C24:L24"/>
    <mergeCell ref="A6:L6"/>
    <mergeCell ref="A7:L7"/>
    <mergeCell ref="A10:L10"/>
    <mergeCell ref="C15:L15"/>
    <mergeCell ref="C16:L16"/>
    <mergeCell ref="C18:L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77"/>
  <sheetViews>
    <sheetView workbookViewId="0">
      <selection activeCell="B7" sqref="B7:G7"/>
    </sheetView>
  </sheetViews>
  <sheetFormatPr defaultColWidth="11.42578125" defaultRowHeight="12.95"/>
  <cols>
    <col min="1" max="1" width="2" style="17" customWidth="1"/>
    <col min="2" max="25" width="3.85546875" style="17" customWidth="1"/>
    <col min="26" max="35" width="2.85546875" style="17" customWidth="1"/>
    <col min="36" max="36" width="4" style="17" customWidth="1"/>
    <col min="37" max="37" width="8.85546875" style="17" customWidth="1"/>
    <col min="38" max="38" width="13.85546875" style="17" customWidth="1"/>
    <col min="39" max="39" width="4" style="17" customWidth="1"/>
    <col min="40" max="40" width="13.5703125" style="17" hidden="1" customWidth="1"/>
    <col min="41" max="41" width="5.85546875" style="17" hidden="1" customWidth="1"/>
    <col min="42" max="42" width="0" style="28" hidden="1" customWidth="1"/>
    <col min="43" max="43" width="9.85546875" style="17" hidden="1" customWidth="1"/>
    <col min="44" max="44" width="9.5703125" style="17" hidden="1" customWidth="1"/>
    <col min="45" max="45" width="6.42578125" style="17" hidden="1" customWidth="1"/>
    <col min="46" max="46" width="7.140625" style="17" hidden="1" customWidth="1"/>
    <col min="47" max="50" width="3.85546875" style="17" hidden="1" customWidth="1"/>
    <col min="51" max="51" width="0.85546875" style="17" hidden="1" customWidth="1"/>
    <col min="52" max="58" width="3.85546875" style="17" hidden="1" customWidth="1"/>
    <col min="59" max="59" width="1.140625" style="17" hidden="1" customWidth="1"/>
    <col min="60" max="66" width="3.85546875" style="17" hidden="1" customWidth="1"/>
    <col min="67" max="67" width="1.140625" style="17" hidden="1" customWidth="1"/>
    <col min="68" max="74" width="3.85546875" style="17" hidden="1" customWidth="1"/>
    <col min="75" max="16384" width="11.42578125" style="17"/>
  </cols>
  <sheetData>
    <row r="1" spans="1:71" ht="11.25" customHeight="1">
      <c r="AO1" s="18"/>
      <c r="AP1" s="19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</row>
    <row r="2" spans="1:71" ht="11.25" customHeight="1">
      <c r="AO2" s="18"/>
      <c r="AP2" s="19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1:71" ht="24.75" customHeight="1">
      <c r="B3" s="102" t="s">
        <v>19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O3" s="20"/>
      <c r="AP3" s="21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1:71" ht="24.75" customHeight="1">
      <c r="B4" s="103" t="s">
        <v>20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O4" s="20"/>
      <c r="AP4" s="21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1:71" ht="24.75" customHeight="1">
      <c r="A5" s="22"/>
      <c r="B5" s="23"/>
      <c r="C5" s="24"/>
      <c r="D5" s="25"/>
      <c r="E5" s="25"/>
      <c r="F5" s="25"/>
      <c r="G5" s="25"/>
      <c r="H5" s="25"/>
      <c r="I5" s="25"/>
      <c r="AF5" s="104" t="s">
        <v>21</v>
      </c>
      <c r="AG5" s="105"/>
      <c r="AH5" s="106"/>
      <c r="AI5" s="107" t="s">
        <v>22</v>
      </c>
      <c r="AJ5" s="108"/>
      <c r="AK5" s="108"/>
      <c r="AL5" s="109"/>
      <c r="AM5" s="26"/>
      <c r="AO5" s="20"/>
      <c r="AP5" s="21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1:71" ht="24.75" customHeight="1">
      <c r="A6" s="24"/>
      <c r="B6" s="110" t="s">
        <v>23</v>
      </c>
      <c r="C6" s="111"/>
      <c r="D6" s="111"/>
      <c r="E6" s="111"/>
      <c r="F6" s="111"/>
      <c r="G6" s="112"/>
      <c r="H6" s="110" t="s">
        <v>24</v>
      </c>
      <c r="I6" s="111"/>
      <c r="J6" s="111" t="s">
        <v>25</v>
      </c>
      <c r="K6" s="111"/>
      <c r="L6" s="111" t="s">
        <v>26</v>
      </c>
      <c r="M6" s="111"/>
      <c r="N6" s="111" t="s">
        <v>27</v>
      </c>
      <c r="O6" s="111"/>
      <c r="P6" s="111" t="s">
        <v>28</v>
      </c>
      <c r="Q6" s="111"/>
      <c r="R6" s="111" t="s">
        <v>29</v>
      </c>
      <c r="S6" s="111"/>
      <c r="T6" s="111" t="s">
        <v>30</v>
      </c>
      <c r="U6" s="111"/>
      <c r="V6" s="111" t="s">
        <v>31</v>
      </c>
      <c r="W6" s="111"/>
      <c r="X6" s="111" t="s">
        <v>32</v>
      </c>
      <c r="Y6" s="111"/>
      <c r="Z6" s="111" t="s">
        <v>33</v>
      </c>
      <c r="AA6" s="111"/>
      <c r="AB6" s="111" t="s">
        <v>34</v>
      </c>
      <c r="AC6" s="111"/>
      <c r="AD6" s="111" t="s">
        <v>35</v>
      </c>
      <c r="AE6" s="112"/>
      <c r="AF6" s="122" t="s">
        <v>36</v>
      </c>
      <c r="AG6" s="123"/>
      <c r="AH6" s="124"/>
      <c r="AI6" s="107" t="s">
        <v>37</v>
      </c>
      <c r="AJ6" s="108"/>
      <c r="AK6" s="109"/>
      <c r="AL6" s="27" t="s">
        <v>38</v>
      </c>
      <c r="AN6" s="28"/>
      <c r="AO6" s="20"/>
      <c r="AP6" s="21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</row>
    <row r="7" spans="1:71" ht="24.75" customHeight="1">
      <c r="A7" s="24"/>
      <c r="B7" s="125" t="s">
        <v>39</v>
      </c>
      <c r="C7" s="126"/>
      <c r="D7" s="126"/>
      <c r="E7" s="126"/>
      <c r="F7" s="126"/>
      <c r="G7" s="127"/>
      <c r="H7" s="119">
        <f>IF($B$7="","",VLOOKUP($B$7,$B$106:$AK$266,5,FALSE))</f>
        <v>46</v>
      </c>
      <c r="I7" s="120"/>
      <c r="J7" s="119">
        <f>IF($B$7="","",VLOOKUP($B$7,$B$106:$AK$266,7,FALSE))</f>
        <v>61</v>
      </c>
      <c r="K7" s="120"/>
      <c r="L7" s="119">
        <f>IF($B$7="","",VLOOKUP($B$7,$B$106:$AK$266,9,FALSE))</f>
        <v>76</v>
      </c>
      <c r="M7" s="120"/>
      <c r="N7" s="119">
        <f>IF($B$7="","",VLOOKUP($B$7,$B$106:$AK$266,11,FALSE))</f>
        <v>91</v>
      </c>
      <c r="O7" s="120"/>
      <c r="P7" s="119">
        <f>IF($B$7="","",VLOOKUP($B$7,$B$106:$AK$266,13,FALSE))</f>
        <v>107</v>
      </c>
      <c r="Q7" s="120"/>
      <c r="R7" s="119">
        <f>IF($B$7="","",VLOOKUP($B$7,$B$106:$AK$266,15,FALSE))</f>
        <v>93</v>
      </c>
      <c r="S7" s="120"/>
      <c r="T7" s="119">
        <f>IF($B$7="","",VLOOKUP($B$7,$B$106:$AK$266,17,FALSE))</f>
        <v>77</v>
      </c>
      <c r="U7" s="120"/>
      <c r="V7" s="119">
        <f>IF($B$7="","",VLOOKUP($B$7,$B$106:$AK$266,19,FALSE))</f>
        <v>73</v>
      </c>
      <c r="W7" s="120"/>
      <c r="X7" s="119">
        <f>IF($B$7="","",VLOOKUP($B$7,$B$106:$AK$266,21,FALSE))</f>
        <v>49</v>
      </c>
      <c r="Y7" s="120"/>
      <c r="Z7" s="119">
        <f>IF($B$7="","",VLOOKUP($B$7,$B$106:$AK$266,23,FALSE))</f>
        <v>48</v>
      </c>
      <c r="AA7" s="120"/>
      <c r="AB7" s="119">
        <f>IF($B$7="","",VLOOKUP($B$7,$B$106:$AK$266,25,FALSE))</f>
        <v>37</v>
      </c>
      <c r="AC7" s="120"/>
      <c r="AD7" s="119">
        <f>IF($B$7="","",VLOOKUP($B$7,$B$106:$AK$266,27,FALSE))</f>
        <v>34</v>
      </c>
      <c r="AE7" s="121"/>
      <c r="AF7" s="113">
        <f>IF(SUM(H7:AD7)=0,"",SUM(H7:AD7))</f>
        <v>792</v>
      </c>
      <c r="AG7" s="114"/>
      <c r="AH7" s="115"/>
      <c r="AI7" s="116">
        <f>IF(SUM($L$7:$R$7)=0,"",SUM($L$7:$R$7)/4)</f>
        <v>91.75</v>
      </c>
      <c r="AJ7" s="117"/>
      <c r="AK7" s="118"/>
      <c r="AL7" s="29">
        <f>IF(SUM($L$7:$W$7)=0,"",SUM($L$7:$W$7)/6)</f>
        <v>86.166666666666671</v>
      </c>
      <c r="AO7" s="20"/>
      <c r="AP7" s="21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1:71" ht="24.75" customHeight="1">
      <c r="A8" s="24"/>
      <c r="B8" s="30"/>
      <c r="C8" s="30"/>
      <c r="D8" s="30"/>
      <c r="E8" s="30"/>
      <c r="F8" s="30"/>
      <c r="G8" s="31"/>
      <c r="H8" s="31"/>
      <c r="I8" s="31"/>
      <c r="J8" s="31"/>
      <c r="K8" s="31"/>
      <c r="S8" s="31"/>
      <c r="T8" s="31"/>
      <c r="U8" s="31"/>
      <c r="AC8" s="31"/>
      <c r="AD8" s="31"/>
      <c r="AE8" s="31"/>
      <c r="AO8" s="20"/>
      <c r="AP8" s="21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</row>
    <row r="9" spans="1:71" ht="24.75" customHeight="1">
      <c r="A9" s="24"/>
      <c r="B9" s="30"/>
      <c r="C9" s="30"/>
      <c r="D9" s="30"/>
      <c r="E9" s="30"/>
      <c r="F9" s="30"/>
      <c r="G9" s="31"/>
      <c r="H9" s="31"/>
      <c r="I9" s="31"/>
      <c r="J9" s="31"/>
      <c r="K9" s="31"/>
      <c r="S9" s="31"/>
      <c r="T9" s="31"/>
      <c r="U9" s="31"/>
      <c r="AC9" s="31"/>
      <c r="AD9" s="31"/>
      <c r="AE9" s="31"/>
      <c r="AO9" s="20"/>
      <c r="AP9" s="21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</row>
    <row r="10" spans="1:71" ht="24.75" customHeight="1">
      <c r="A10" s="24"/>
      <c r="B10" s="30"/>
      <c r="C10" s="30"/>
      <c r="D10" s="30"/>
      <c r="E10" s="30"/>
      <c r="F10" s="30"/>
      <c r="G10" s="31"/>
      <c r="H10" s="31"/>
      <c r="I10" s="31"/>
      <c r="J10" s="31"/>
      <c r="K10" s="31"/>
      <c r="S10" s="31"/>
      <c r="T10" s="31"/>
      <c r="U10" s="31"/>
      <c r="AC10" s="31"/>
      <c r="AD10" s="31"/>
      <c r="AE10" s="31"/>
      <c r="AO10" s="20"/>
      <c r="AP10" s="21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</row>
    <row r="11" spans="1:71" ht="24.75" customHeight="1">
      <c r="A11" s="24"/>
      <c r="B11" s="30"/>
      <c r="C11" s="30"/>
      <c r="D11" s="30"/>
      <c r="E11" s="30"/>
      <c r="F11" s="30"/>
      <c r="G11" s="31"/>
      <c r="H11" s="31"/>
      <c r="I11" s="31"/>
      <c r="J11" s="31"/>
      <c r="K11" s="31"/>
      <c r="S11" s="31"/>
      <c r="T11" s="31"/>
      <c r="U11" s="31"/>
      <c r="AC11" s="31"/>
      <c r="AD11" s="31"/>
      <c r="AE11" s="31"/>
      <c r="AO11" s="20"/>
      <c r="AP11" s="21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</row>
    <row r="12" spans="1:71" ht="24.75" customHeight="1">
      <c r="A12" s="24"/>
      <c r="B12" s="30"/>
      <c r="C12" s="30"/>
      <c r="D12" s="30"/>
      <c r="E12" s="30"/>
      <c r="F12" s="30"/>
      <c r="G12" s="31"/>
      <c r="H12" s="31"/>
      <c r="I12" s="31"/>
      <c r="J12" s="31"/>
      <c r="K12" s="31"/>
      <c r="S12" s="31"/>
      <c r="T12" s="31"/>
      <c r="U12" s="31"/>
      <c r="AC12" s="31"/>
      <c r="AD12" s="31"/>
      <c r="AE12" s="31"/>
      <c r="AO12" s="20"/>
      <c r="AP12" s="21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</row>
    <row r="13" spans="1:71" ht="24.75" customHeight="1">
      <c r="A13" s="24"/>
      <c r="B13" s="30"/>
      <c r="C13" s="30"/>
      <c r="D13" s="30"/>
      <c r="E13" s="30"/>
      <c r="F13" s="30"/>
      <c r="G13" s="31"/>
      <c r="H13" s="31"/>
      <c r="I13" s="31"/>
      <c r="J13" s="31"/>
      <c r="K13" s="31"/>
      <c r="S13" s="31"/>
      <c r="T13" s="31"/>
      <c r="U13" s="31"/>
      <c r="AC13" s="31"/>
      <c r="AD13" s="31"/>
      <c r="AE13" s="31"/>
      <c r="AO13" s="20"/>
      <c r="AP13" s="21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</row>
    <row r="14" spans="1:71" ht="24.75" customHeight="1">
      <c r="A14" s="24"/>
      <c r="B14" s="30"/>
      <c r="C14" s="30"/>
      <c r="D14" s="30"/>
      <c r="E14" s="30"/>
      <c r="F14" s="30"/>
      <c r="G14" s="31"/>
      <c r="H14" s="31"/>
      <c r="I14" s="31"/>
      <c r="J14" s="31"/>
      <c r="K14" s="31"/>
      <c r="S14" s="31"/>
      <c r="T14" s="31"/>
      <c r="U14" s="31"/>
      <c r="AC14" s="31"/>
      <c r="AD14" s="31"/>
      <c r="AE14" s="31"/>
      <c r="AO14" s="18"/>
      <c r="AP14" s="19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</row>
    <row r="15" spans="1:71" ht="10.5" customHeight="1">
      <c r="A15" s="24"/>
      <c r="B15" s="30"/>
      <c r="C15" s="30"/>
      <c r="D15" s="30"/>
      <c r="E15" s="30"/>
      <c r="F15" s="30"/>
      <c r="G15" s="31"/>
      <c r="H15" s="31"/>
      <c r="I15" s="31"/>
      <c r="J15" s="31"/>
      <c r="K15" s="31"/>
      <c r="S15" s="31"/>
      <c r="T15" s="31"/>
      <c r="U15" s="31"/>
      <c r="AC15" s="31"/>
      <c r="AD15" s="31"/>
      <c r="AE15" s="31"/>
      <c r="AO15" s="18"/>
      <c r="AP15" s="19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</row>
    <row r="16" spans="1:71" ht="10.5" customHeight="1">
      <c r="A16" s="24"/>
      <c r="B16" s="30"/>
      <c r="C16" s="30"/>
      <c r="D16" s="30"/>
      <c r="E16" s="30"/>
      <c r="F16" s="30"/>
      <c r="G16" s="31"/>
      <c r="H16" s="31"/>
      <c r="I16" s="31"/>
      <c r="J16" s="31"/>
      <c r="K16" s="31"/>
      <c r="S16" s="31"/>
      <c r="T16" s="31"/>
      <c r="U16" s="31"/>
      <c r="AC16" s="31"/>
      <c r="AD16" s="31"/>
      <c r="AE16" s="31"/>
      <c r="AO16" s="18"/>
      <c r="AP16" s="19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</row>
    <row r="17" spans="1:71" ht="10.5" customHeight="1">
      <c r="A17" s="24"/>
      <c r="B17" s="30"/>
      <c r="C17" s="30"/>
      <c r="D17" s="30"/>
      <c r="E17" s="30"/>
      <c r="F17" s="30"/>
      <c r="G17" s="31"/>
      <c r="H17" s="31"/>
      <c r="I17" s="31"/>
      <c r="J17" s="31"/>
      <c r="K17" s="31"/>
      <c r="S17" s="31"/>
      <c r="T17" s="31"/>
      <c r="U17" s="31"/>
      <c r="AC17" s="31"/>
      <c r="AD17" s="31"/>
      <c r="AE17" s="31"/>
      <c r="AO17" s="18"/>
      <c r="AP17" s="19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</row>
    <row r="18" spans="1:71" ht="10.5" customHeight="1">
      <c r="A18" s="24"/>
      <c r="B18" s="30"/>
      <c r="C18" s="30"/>
      <c r="D18" s="30"/>
      <c r="E18" s="30"/>
      <c r="F18" s="30"/>
      <c r="G18" s="31"/>
      <c r="H18" s="31"/>
      <c r="I18" s="31"/>
      <c r="J18" s="31"/>
      <c r="K18" s="31"/>
      <c r="S18" s="31"/>
      <c r="T18" s="31"/>
      <c r="U18" s="31"/>
      <c r="AC18" s="31"/>
      <c r="AD18" s="31"/>
      <c r="AE18" s="31"/>
      <c r="AO18" s="18"/>
      <c r="AP18" s="19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</row>
    <row r="19" spans="1:71" ht="10.5" customHeight="1">
      <c r="A19" s="24"/>
      <c r="B19" s="30"/>
      <c r="C19" s="30"/>
      <c r="D19" s="30"/>
      <c r="E19" s="30"/>
      <c r="F19" s="30"/>
      <c r="G19" s="31"/>
      <c r="H19" s="31"/>
      <c r="I19" s="31"/>
      <c r="J19" s="31"/>
      <c r="K19" s="31"/>
      <c r="S19" s="31"/>
      <c r="T19" s="31"/>
      <c r="U19" s="31"/>
      <c r="AC19" s="31"/>
      <c r="AD19" s="31"/>
      <c r="AE19" s="31"/>
    </row>
    <row r="20" spans="1:71" ht="10.5" customHeight="1">
      <c r="A20" s="24"/>
      <c r="B20" s="30"/>
      <c r="C20" s="30"/>
      <c r="D20" s="30"/>
      <c r="E20" s="30"/>
      <c r="F20" s="30"/>
      <c r="G20" s="31"/>
      <c r="H20" s="31"/>
      <c r="I20" s="31"/>
      <c r="J20" s="31"/>
      <c r="K20" s="31"/>
      <c r="S20" s="31"/>
      <c r="T20" s="31"/>
      <c r="U20" s="31"/>
      <c r="AC20" s="31"/>
      <c r="AD20" s="31"/>
      <c r="AE20" s="31"/>
    </row>
    <row r="21" spans="1:71" ht="10.5" customHeight="1">
      <c r="A21" s="24"/>
      <c r="B21" s="30"/>
      <c r="C21" s="30"/>
      <c r="D21" s="30"/>
      <c r="E21" s="30"/>
      <c r="F21" s="30"/>
      <c r="G21" s="31"/>
      <c r="H21" s="31"/>
      <c r="I21" s="31"/>
      <c r="J21" s="31"/>
      <c r="K21" s="31"/>
      <c r="S21" s="31"/>
      <c r="T21" s="31"/>
      <c r="U21" s="31"/>
      <c r="AC21" s="31"/>
      <c r="AD21" s="31"/>
      <c r="AE21" s="31"/>
    </row>
    <row r="22" spans="1:71" ht="10.5" customHeight="1">
      <c r="A22" s="24"/>
      <c r="B22" s="30"/>
      <c r="C22" s="30"/>
      <c r="D22" s="30"/>
      <c r="E22" s="30"/>
      <c r="F22" s="30"/>
      <c r="G22" s="31"/>
      <c r="H22" s="31"/>
      <c r="I22" s="31"/>
      <c r="J22" s="31"/>
      <c r="K22" s="31"/>
      <c r="S22" s="31"/>
      <c r="T22" s="31"/>
      <c r="U22" s="31"/>
      <c r="AC22" s="31"/>
      <c r="AD22" s="31"/>
      <c r="AE22" s="31"/>
    </row>
    <row r="23" spans="1:71" ht="10.5" customHeight="1">
      <c r="A23" s="24"/>
      <c r="B23" s="30"/>
      <c r="C23" s="30"/>
      <c r="D23" s="30"/>
      <c r="E23" s="30"/>
      <c r="F23" s="30"/>
      <c r="G23" s="31"/>
      <c r="H23" s="31"/>
      <c r="I23" s="31"/>
      <c r="J23" s="31"/>
      <c r="K23" s="31"/>
      <c r="S23" s="31"/>
      <c r="T23" s="31"/>
      <c r="U23" s="31"/>
      <c r="AC23" s="31"/>
      <c r="AD23" s="31"/>
      <c r="AE23" s="31"/>
    </row>
    <row r="24" spans="1:71" ht="10.5" customHeight="1">
      <c r="A24" s="24"/>
      <c r="B24" s="30"/>
      <c r="C24" s="30"/>
      <c r="D24" s="30"/>
      <c r="E24" s="30"/>
      <c r="F24" s="30"/>
      <c r="G24" s="31"/>
      <c r="H24" s="31"/>
      <c r="I24" s="31"/>
      <c r="J24" s="31"/>
      <c r="K24" s="31"/>
      <c r="S24" s="31"/>
      <c r="T24" s="31"/>
      <c r="U24" s="31"/>
      <c r="AC24" s="31"/>
      <c r="AD24" s="31"/>
      <c r="AE24" s="31"/>
    </row>
    <row r="25" spans="1:71" ht="10.5" customHeight="1">
      <c r="A25" s="24"/>
      <c r="B25" s="30"/>
      <c r="C25" s="30"/>
      <c r="D25" s="30"/>
      <c r="E25" s="30"/>
      <c r="F25" s="30"/>
      <c r="G25" s="31"/>
      <c r="H25" s="31"/>
      <c r="I25" s="31"/>
      <c r="J25" s="31"/>
      <c r="K25" s="31"/>
      <c r="S25" s="31"/>
      <c r="T25" s="31"/>
      <c r="U25" s="31"/>
      <c r="AC25" s="31"/>
      <c r="AD25" s="31"/>
      <c r="AE25" s="31"/>
    </row>
    <row r="26" spans="1:71" ht="10.5" customHeight="1">
      <c r="A26" s="24"/>
      <c r="B26" s="30"/>
      <c r="C26" s="30"/>
      <c r="D26" s="30"/>
      <c r="E26" s="30"/>
      <c r="F26" s="30"/>
      <c r="G26" s="31"/>
      <c r="H26" s="31"/>
      <c r="I26" s="31"/>
      <c r="J26" s="31"/>
      <c r="K26" s="31"/>
      <c r="S26" s="31"/>
      <c r="T26" s="31"/>
      <c r="U26" s="31"/>
      <c r="AC26" s="31"/>
      <c r="AD26" s="31"/>
      <c r="AE26" s="31"/>
    </row>
    <row r="27" spans="1:71" ht="10.5" customHeight="1">
      <c r="A27" s="24"/>
      <c r="B27" s="30"/>
      <c r="C27" s="30"/>
      <c r="D27" s="30"/>
      <c r="E27" s="30"/>
      <c r="F27" s="30"/>
      <c r="G27" s="31"/>
      <c r="H27" s="31"/>
      <c r="I27" s="31"/>
      <c r="J27" s="31"/>
      <c r="K27" s="31"/>
      <c r="S27" s="31"/>
      <c r="T27" s="31"/>
      <c r="U27" s="31"/>
      <c r="AC27" s="31"/>
      <c r="AD27" s="31"/>
      <c r="AE27" s="31"/>
    </row>
    <row r="28" spans="1:71" ht="10.5" customHeight="1">
      <c r="A28" s="24"/>
      <c r="B28" s="30"/>
      <c r="C28" s="30"/>
      <c r="D28" s="30"/>
      <c r="E28" s="30"/>
      <c r="F28" s="30"/>
      <c r="G28" s="31"/>
      <c r="H28" s="31"/>
      <c r="I28" s="31"/>
      <c r="J28" s="31"/>
      <c r="K28" s="31"/>
      <c r="S28" s="31"/>
      <c r="T28" s="31"/>
      <c r="U28" s="31"/>
      <c r="AC28" s="31"/>
      <c r="AD28" s="31"/>
      <c r="AE28" s="31"/>
    </row>
    <row r="29" spans="1:71" ht="10.5" customHeight="1">
      <c r="A29" s="24"/>
      <c r="B29" s="30"/>
      <c r="C29" s="30"/>
      <c r="D29" s="30"/>
      <c r="E29" s="30"/>
      <c r="F29" s="30"/>
      <c r="G29" s="31"/>
      <c r="H29" s="31"/>
      <c r="I29" s="31"/>
      <c r="J29" s="31"/>
      <c r="K29" s="31"/>
      <c r="S29" s="31"/>
      <c r="T29" s="31"/>
      <c r="U29" s="31"/>
      <c r="AC29" s="31"/>
      <c r="AD29" s="31"/>
      <c r="AE29" s="31"/>
    </row>
    <row r="30" spans="1:71" ht="10.5" customHeight="1">
      <c r="A30" s="24"/>
      <c r="B30" s="30"/>
      <c r="C30" s="30"/>
      <c r="D30" s="30"/>
      <c r="E30" s="30"/>
      <c r="F30" s="30"/>
      <c r="G30" s="31"/>
      <c r="H30" s="31"/>
      <c r="I30" s="31"/>
      <c r="J30" s="31"/>
      <c r="K30" s="31"/>
      <c r="S30" s="31"/>
      <c r="T30" s="31"/>
      <c r="U30" s="31"/>
      <c r="AC30" s="31"/>
      <c r="AD30" s="31"/>
      <c r="AE30" s="31"/>
    </row>
    <row r="31" spans="1:71" ht="10.5" customHeight="1">
      <c r="A31" s="24"/>
      <c r="B31" s="30"/>
      <c r="C31" s="30"/>
      <c r="D31" s="30"/>
      <c r="E31" s="30"/>
      <c r="F31" s="30"/>
      <c r="G31" s="31"/>
      <c r="H31" s="31"/>
      <c r="I31" s="31"/>
      <c r="J31" s="31"/>
      <c r="K31" s="31"/>
      <c r="S31" s="31"/>
      <c r="T31" s="31"/>
      <c r="U31" s="31"/>
      <c r="AC31" s="31"/>
      <c r="AD31" s="31"/>
      <c r="AE31" s="31"/>
    </row>
    <row r="32" spans="1:71" ht="10.5" customHeight="1">
      <c r="A32" s="24"/>
      <c r="B32" s="30"/>
      <c r="C32" s="30"/>
      <c r="D32" s="30"/>
      <c r="E32" s="30"/>
      <c r="F32" s="30"/>
      <c r="G32" s="31"/>
      <c r="H32" s="31"/>
      <c r="I32" s="31"/>
      <c r="J32" s="31"/>
      <c r="K32" s="31"/>
      <c r="S32" s="31"/>
      <c r="T32" s="31"/>
      <c r="U32" s="31"/>
      <c r="AC32" s="31"/>
      <c r="AD32" s="31"/>
      <c r="AE32" s="31"/>
    </row>
    <row r="33" spans="1:38" ht="10.5" customHeight="1">
      <c r="A33" s="24"/>
      <c r="B33" s="30"/>
      <c r="C33" s="30"/>
      <c r="D33" s="30"/>
      <c r="E33" s="30"/>
      <c r="F33" s="30"/>
      <c r="G33" s="31"/>
      <c r="H33" s="31"/>
      <c r="I33" s="31"/>
      <c r="J33" s="31"/>
      <c r="K33" s="31"/>
      <c r="S33" s="31"/>
      <c r="T33" s="31"/>
      <c r="U33" s="31"/>
      <c r="AC33" s="31"/>
      <c r="AD33" s="31"/>
      <c r="AE33" s="31"/>
    </row>
    <row r="34" spans="1:38" ht="10.5" customHeight="1">
      <c r="A34" s="24"/>
      <c r="B34" s="30"/>
      <c r="C34" s="30"/>
      <c r="D34" s="30"/>
      <c r="E34" s="30"/>
      <c r="F34" s="30"/>
      <c r="G34" s="31"/>
      <c r="H34" s="31"/>
      <c r="I34" s="31"/>
      <c r="J34" s="31"/>
      <c r="K34" s="31"/>
      <c r="S34" s="31"/>
      <c r="T34" s="31"/>
      <c r="U34" s="31"/>
      <c r="AC34" s="31"/>
      <c r="AD34" s="31"/>
      <c r="AE34" s="31"/>
    </row>
    <row r="35" spans="1:38" ht="10.5" customHeight="1">
      <c r="A35" s="24"/>
      <c r="B35" s="30"/>
      <c r="C35" s="30"/>
      <c r="D35" s="30"/>
      <c r="E35" s="30"/>
      <c r="F35" s="30"/>
      <c r="G35" s="31"/>
      <c r="H35" s="31"/>
      <c r="I35" s="31"/>
      <c r="J35" s="31"/>
      <c r="K35" s="31"/>
      <c r="S35" s="31"/>
      <c r="T35" s="31"/>
      <c r="U35" s="31"/>
      <c r="AC35" s="31"/>
      <c r="AD35" s="31"/>
      <c r="AE35" s="31"/>
    </row>
    <row r="36" spans="1:38" ht="12.75" customHeight="1">
      <c r="A36" s="24"/>
      <c r="B36" s="30"/>
      <c r="C36" s="30"/>
      <c r="D36" s="30"/>
      <c r="E36" s="30"/>
      <c r="F36" s="30"/>
      <c r="G36" s="31"/>
      <c r="H36" s="31"/>
      <c r="I36" s="31"/>
      <c r="J36" s="31"/>
      <c r="K36" s="31"/>
      <c r="S36" s="31"/>
      <c r="T36" s="31"/>
      <c r="U36" s="31"/>
      <c r="AC36" s="31"/>
      <c r="AD36" s="31"/>
      <c r="AE36" s="31"/>
    </row>
    <row r="37" spans="1:38" ht="12.75" customHeight="1">
      <c r="A37" s="24"/>
      <c r="B37" s="30"/>
      <c r="C37" s="30"/>
      <c r="D37" s="30"/>
      <c r="E37" s="30"/>
      <c r="F37" s="30"/>
      <c r="G37" s="31"/>
      <c r="H37" s="31"/>
      <c r="I37" s="31"/>
      <c r="J37" s="31"/>
      <c r="K37" s="31"/>
      <c r="S37" s="31"/>
      <c r="T37" s="31"/>
      <c r="U37" s="31"/>
      <c r="AC37" s="31"/>
      <c r="AD37" s="31"/>
      <c r="AE37" s="31"/>
    </row>
    <row r="38" spans="1:38" ht="12.75" customHeight="1">
      <c r="A38" s="24"/>
      <c r="B38" s="30"/>
      <c r="C38" s="30"/>
      <c r="D38" s="30"/>
      <c r="E38" s="30"/>
      <c r="F38" s="30"/>
      <c r="G38" s="31"/>
      <c r="H38" s="31"/>
      <c r="I38" s="31"/>
      <c r="J38" s="31"/>
      <c r="K38" s="31"/>
      <c r="S38" s="31"/>
      <c r="T38" s="31"/>
      <c r="U38" s="31"/>
      <c r="AC38" s="31"/>
      <c r="AD38" s="31"/>
      <c r="AE38" s="31"/>
    </row>
    <row r="39" spans="1:38" ht="12.75" customHeight="1">
      <c r="A39" s="24"/>
      <c r="B39" s="30"/>
      <c r="C39" s="30"/>
      <c r="D39" s="30"/>
      <c r="E39" s="30"/>
      <c r="F39" s="30"/>
      <c r="G39" s="31"/>
      <c r="H39" s="31"/>
      <c r="I39" s="31"/>
      <c r="J39" s="31"/>
      <c r="K39" s="31"/>
      <c r="S39" s="31"/>
      <c r="T39" s="31"/>
      <c r="U39" s="31"/>
      <c r="AC39" s="31"/>
      <c r="AD39" s="31"/>
      <c r="AE39" s="31"/>
    </row>
    <row r="40" spans="1:38" ht="12.75" customHeight="1">
      <c r="A40" s="24"/>
      <c r="B40" s="30"/>
      <c r="C40" s="30"/>
      <c r="D40" s="30"/>
      <c r="E40" s="30"/>
      <c r="F40" s="30"/>
      <c r="G40" s="31"/>
      <c r="H40" s="31"/>
      <c r="I40" s="31"/>
      <c r="J40" s="31"/>
      <c r="K40" s="31"/>
      <c r="S40" s="31"/>
      <c r="T40" s="31"/>
      <c r="U40" s="31"/>
      <c r="AC40" s="31"/>
      <c r="AD40" s="31"/>
      <c r="AE40" s="31"/>
    </row>
    <row r="41" spans="1:38" ht="12.7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12.7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ht="12.7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2.7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ht="12.75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38" ht="12.75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 ht="12.7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38" ht="12.75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ht="18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ht="18" customHeight="1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ht="18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ht="18" customHeight="1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38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61" spans="1:38" ht="12.75" hidden="1" customHeight="1">
      <c r="B61" s="33"/>
      <c r="C61" s="34"/>
      <c r="D61" s="34"/>
      <c r="E61" s="35"/>
      <c r="F61" s="128" t="s">
        <v>24</v>
      </c>
      <c r="G61" s="130"/>
      <c r="H61" s="128" t="s">
        <v>40</v>
      </c>
      <c r="I61" s="130"/>
      <c r="J61" s="128" t="s">
        <v>41</v>
      </c>
      <c r="K61" s="130"/>
      <c r="L61" s="128" t="s">
        <v>42</v>
      </c>
      <c r="M61" s="130"/>
      <c r="N61" s="128" t="s">
        <v>43</v>
      </c>
      <c r="O61" s="130"/>
      <c r="P61" s="128" t="s">
        <v>44</v>
      </c>
      <c r="Q61" s="130"/>
      <c r="R61" s="128" t="s">
        <v>45</v>
      </c>
      <c r="S61" s="130"/>
      <c r="T61" s="128" t="s">
        <v>31</v>
      </c>
      <c r="U61" s="130"/>
      <c r="V61" s="128" t="s">
        <v>46</v>
      </c>
      <c r="W61" s="130"/>
      <c r="X61" s="128" t="s">
        <v>33</v>
      </c>
      <c r="Y61" s="130"/>
      <c r="Z61" s="128" t="s">
        <v>34</v>
      </c>
      <c r="AA61" s="130"/>
      <c r="AB61" s="128" t="s">
        <v>47</v>
      </c>
      <c r="AC61" s="130"/>
      <c r="AD61" s="128" t="s">
        <v>48</v>
      </c>
      <c r="AE61" s="129"/>
      <c r="AF61" s="129"/>
      <c r="AG61" s="130"/>
      <c r="AH61" s="128" t="s">
        <v>49</v>
      </c>
      <c r="AI61" s="129"/>
      <c r="AJ61" s="129"/>
      <c r="AK61" s="130"/>
    </row>
    <row r="62" spans="1:38" ht="12.75" hidden="1" customHeight="1">
      <c r="B62" s="36"/>
      <c r="C62" s="36"/>
      <c r="D62" s="36"/>
      <c r="E62" s="36"/>
      <c r="F62" s="131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3"/>
      <c r="AD62" s="128" t="s">
        <v>21</v>
      </c>
      <c r="AE62" s="130"/>
      <c r="AF62" s="128" t="s">
        <v>50</v>
      </c>
      <c r="AG62" s="130"/>
      <c r="AH62" s="128" t="s">
        <v>21</v>
      </c>
      <c r="AI62" s="130"/>
      <c r="AJ62" s="128" t="s">
        <v>50</v>
      </c>
      <c r="AK62" s="130"/>
    </row>
    <row r="63" spans="1:38" ht="12.75" hidden="1" customHeight="1">
      <c r="B63" s="37" t="s">
        <v>51</v>
      </c>
      <c r="C63" s="38"/>
      <c r="D63" s="38"/>
      <c r="E63" s="39"/>
      <c r="F63" s="128">
        <v>47</v>
      </c>
      <c r="G63" s="130"/>
      <c r="H63" s="128">
        <v>83</v>
      </c>
      <c r="I63" s="130"/>
      <c r="J63" s="128">
        <v>76</v>
      </c>
      <c r="K63" s="130"/>
      <c r="L63" s="128">
        <v>91</v>
      </c>
      <c r="M63" s="130"/>
      <c r="N63" s="128">
        <v>109</v>
      </c>
      <c r="O63" s="130"/>
      <c r="P63" s="128">
        <v>101</v>
      </c>
      <c r="Q63" s="130"/>
      <c r="R63" s="128">
        <v>83</v>
      </c>
      <c r="S63" s="130"/>
      <c r="T63" s="128">
        <v>74</v>
      </c>
      <c r="U63" s="130"/>
      <c r="V63" s="128">
        <v>46</v>
      </c>
      <c r="W63" s="130"/>
      <c r="X63" s="128">
        <v>54</v>
      </c>
      <c r="Y63" s="130"/>
      <c r="Z63" s="128">
        <v>38</v>
      </c>
      <c r="AA63" s="130"/>
      <c r="AB63" s="128">
        <v>38</v>
      </c>
      <c r="AC63" s="130"/>
      <c r="AD63" s="100">
        <f>SUM(F63:AB63)</f>
        <v>840</v>
      </c>
      <c r="AE63" s="101"/>
      <c r="AF63" s="100">
        <f t="shared" ref="AF63:AF102" si="0">AD63/12</f>
        <v>70</v>
      </c>
      <c r="AG63" s="101"/>
      <c r="AH63" s="100">
        <f t="shared" ref="AH63:AH102" si="1">SUM(J63:U63)</f>
        <v>534</v>
      </c>
      <c r="AI63" s="101"/>
      <c r="AJ63" s="100">
        <f t="shared" ref="AJ63:AJ102" si="2">AH63/6</f>
        <v>89</v>
      </c>
      <c r="AK63" s="101"/>
    </row>
    <row r="64" spans="1:38" ht="12.75" hidden="1" customHeight="1">
      <c r="B64" s="37" t="s">
        <v>52</v>
      </c>
      <c r="C64" s="38"/>
      <c r="D64" s="38"/>
      <c r="E64" s="39"/>
      <c r="F64" s="128">
        <v>89</v>
      </c>
      <c r="G64" s="130"/>
      <c r="H64" s="128">
        <v>117</v>
      </c>
      <c r="I64" s="130"/>
      <c r="J64" s="128">
        <v>129</v>
      </c>
      <c r="K64" s="130"/>
      <c r="L64" s="128">
        <v>166</v>
      </c>
      <c r="M64" s="130"/>
      <c r="N64" s="128">
        <v>193</v>
      </c>
      <c r="O64" s="130"/>
      <c r="P64" s="128">
        <v>184</v>
      </c>
      <c r="Q64" s="130"/>
      <c r="R64" s="128">
        <v>135</v>
      </c>
      <c r="S64" s="130"/>
      <c r="T64" s="128">
        <v>137</v>
      </c>
      <c r="U64" s="130"/>
      <c r="V64" s="128">
        <v>90</v>
      </c>
      <c r="W64" s="130"/>
      <c r="X64" s="128">
        <v>96</v>
      </c>
      <c r="Y64" s="130"/>
      <c r="Z64" s="128">
        <v>73</v>
      </c>
      <c r="AA64" s="130"/>
      <c r="AB64" s="128">
        <v>71</v>
      </c>
      <c r="AC64" s="130"/>
      <c r="AD64" s="100">
        <f t="shared" ref="AD64:AD102" si="3">SUM(F64:AC64)</f>
        <v>1480</v>
      </c>
      <c r="AE64" s="101"/>
      <c r="AF64" s="100">
        <f t="shared" si="0"/>
        <v>123.33333333333333</v>
      </c>
      <c r="AG64" s="101"/>
      <c r="AH64" s="100">
        <f t="shared" si="1"/>
        <v>944</v>
      </c>
      <c r="AI64" s="101"/>
      <c r="AJ64" s="100">
        <f t="shared" si="2"/>
        <v>157.33333333333334</v>
      </c>
      <c r="AK64" s="101"/>
    </row>
    <row r="65" spans="2:37" ht="12.75" hidden="1" customHeight="1">
      <c r="B65" s="37" t="s">
        <v>39</v>
      </c>
      <c r="C65" s="38"/>
      <c r="D65" s="38"/>
      <c r="E65" s="39"/>
      <c r="F65" s="128">
        <v>46</v>
      </c>
      <c r="G65" s="130"/>
      <c r="H65" s="128">
        <v>61</v>
      </c>
      <c r="I65" s="130"/>
      <c r="J65" s="128">
        <v>76</v>
      </c>
      <c r="K65" s="130"/>
      <c r="L65" s="128">
        <v>91</v>
      </c>
      <c r="M65" s="130"/>
      <c r="N65" s="128">
        <v>107</v>
      </c>
      <c r="O65" s="130"/>
      <c r="P65" s="128">
        <v>93</v>
      </c>
      <c r="Q65" s="130"/>
      <c r="R65" s="128">
        <v>77</v>
      </c>
      <c r="S65" s="130"/>
      <c r="T65" s="128">
        <v>73</v>
      </c>
      <c r="U65" s="130"/>
      <c r="V65" s="128">
        <v>49</v>
      </c>
      <c r="W65" s="130"/>
      <c r="X65" s="128">
        <v>48</v>
      </c>
      <c r="Y65" s="130"/>
      <c r="Z65" s="128">
        <v>37</v>
      </c>
      <c r="AA65" s="130"/>
      <c r="AB65" s="128">
        <v>34</v>
      </c>
      <c r="AC65" s="130"/>
      <c r="AD65" s="100">
        <f t="shared" si="3"/>
        <v>792</v>
      </c>
      <c r="AE65" s="101"/>
      <c r="AF65" s="100">
        <f t="shared" si="0"/>
        <v>66</v>
      </c>
      <c r="AG65" s="101"/>
      <c r="AH65" s="100">
        <f t="shared" si="1"/>
        <v>517</v>
      </c>
      <c r="AI65" s="101"/>
      <c r="AJ65" s="100">
        <f t="shared" si="2"/>
        <v>86.166666666666671</v>
      </c>
      <c r="AK65" s="101"/>
    </row>
    <row r="66" spans="2:37" ht="12.75" hidden="1" customHeight="1">
      <c r="B66" s="37" t="s">
        <v>53</v>
      </c>
      <c r="C66" s="38"/>
      <c r="D66" s="38"/>
      <c r="E66" s="39"/>
      <c r="F66" s="128">
        <v>42</v>
      </c>
      <c r="G66" s="130"/>
      <c r="H66" s="128">
        <v>59</v>
      </c>
      <c r="I66" s="130"/>
      <c r="J66" s="128">
        <v>65</v>
      </c>
      <c r="K66" s="130"/>
      <c r="L66" s="128">
        <v>76</v>
      </c>
      <c r="M66" s="130"/>
      <c r="N66" s="128">
        <v>90</v>
      </c>
      <c r="O66" s="130"/>
      <c r="P66" s="128">
        <v>87</v>
      </c>
      <c r="Q66" s="130"/>
      <c r="R66" s="128">
        <v>71</v>
      </c>
      <c r="S66" s="130"/>
      <c r="T66" s="128">
        <v>67</v>
      </c>
      <c r="U66" s="130"/>
      <c r="V66" s="128">
        <v>40</v>
      </c>
      <c r="W66" s="130"/>
      <c r="X66" s="128">
        <v>46</v>
      </c>
      <c r="Y66" s="130"/>
      <c r="Z66" s="128">
        <v>32</v>
      </c>
      <c r="AA66" s="130"/>
      <c r="AB66" s="128">
        <v>28</v>
      </c>
      <c r="AC66" s="130"/>
      <c r="AD66" s="100">
        <f t="shared" si="3"/>
        <v>703</v>
      </c>
      <c r="AE66" s="101"/>
      <c r="AF66" s="100">
        <f t="shared" si="0"/>
        <v>58.583333333333336</v>
      </c>
      <c r="AG66" s="101"/>
      <c r="AH66" s="100">
        <f t="shared" si="1"/>
        <v>456</v>
      </c>
      <c r="AI66" s="101"/>
      <c r="AJ66" s="100">
        <f t="shared" si="2"/>
        <v>76</v>
      </c>
      <c r="AK66" s="101"/>
    </row>
    <row r="67" spans="2:37" ht="12.75" hidden="1" customHeight="1">
      <c r="B67" s="37" t="s">
        <v>54</v>
      </c>
      <c r="C67" s="38"/>
      <c r="D67" s="38"/>
      <c r="E67" s="39"/>
      <c r="F67" s="128">
        <v>55</v>
      </c>
      <c r="G67" s="130"/>
      <c r="H67" s="128">
        <v>69</v>
      </c>
      <c r="I67" s="130"/>
      <c r="J67" s="128">
        <v>97</v>
      </c>
      <c r="K67" s="130"/>
      <c r="L67" s="128">
        <v>119</v>
      </c>
      <c r="M67" s="130"/>
      <c r="N67" s="128">
        <v>140</v>
      </c>
      <c r="O67" s="130"/>
      <c r="P67" s="128">
        <v>120</v>
      </c>
      <c r="Q67" s="130"/>
      <c r="R67" s="128">
        <v>86</v>
      </c>
      <c r="S67" s="130"/>
      <c r="T67" s="128">
        <v>97</v>
      </c>
      <c r="U67" s="130"/>
      <c r="V67" s="128">
        <v>61</v>
      </c>
      <c r="W67" s="130"/>
      <c r="X67" s="128">
        <v>73</v>
      </c>
      <c r="Y67" s="130"/>
      <c r="Z67" s="128">
        <v>53</v>
      </c>
      <c r="AA67" s="130"/>
      <c r="AB67" s="128">
        <v>46</v>
      </c>
      <c r="AC67" s="130"/>
      <c r="AD67" s="100">
        <f t="shared" si="3"/>
        <v>1016</v>
      </c>
      <c r="AE67" s="101"/>
      <c r="AF67" s="100">
        <f t="shared" si="0"/>
        <v>84.666666666666671</v>
      </c>
      <c r="AG67" s="101"/>
      <c r="AH67" s="100">
        <f t="shared" si="1"/>
        <v>659</v>
      </c>
      <c r="AI67" s="101"/>
      <c r="AJ67" s="100">
        <f t="shared" si="2"/>
        <v>109.83333333333333</v>
      </c>
      <c r="AK67" s="101"/>
    </row>
    <row r="68" spans="2:37" ht="12.75" hidden="1" customHeight="1">
      <c r="B68" s="37" t="s">
        <v>55</v>
      </c>
      <c r="C68" s="38"/>
      <c r="D68" s="38"/>
      <c r="E68" s="39"/>
      <c r="F68" s="128">
        <v>82</v>
      </c>
      <c r="G68" s="130"/>
      <c r="H68" s="128">
        <v>110</v>
      </c>
      <c r="I68" s="130"/>
      <c r="J68" s="128">
        <v>116</v>
      </c>
      <c r="K68" s="130"/>
      <c r="L68" s="128">
        <v>144</v>
      </c>
      <c r="M68" s="130"/>
      <c r="N68" s="128">
        <v>172</v>
      </c>
      <c r="O68" s="130"/>
      <c r="P68" s="128">
        <v>156</v>
      </c>
      <c r="Q68" s="130"/>
      <c r="R68" s="128">
        <v>123</v>
      </c>
      <c r="S68" s="130"/>
      <c r="T68" s="128">
        <v>118</v>
      </c>
      <c r="U68" s="130"/>
      <c r="V68" s="128">
        <v>76</v>
      </c>
      <c r="W68" s="130"/>
      <c r="X68" s="128">
        <v>83</v>
      </c>
      <c r="Y68" s="130"/>
      <c r="Z68" s="128">
        <v>62</v>
      </c>
      <c r="AA68" s="130"/>
      <c r="AB68" s="128">
        <v>61</v>
      </c>
      <c r="AC68" s="130"/>
      <c r="AD68" s="100">
        <f t="shared" si="3"/>
        <v>1303</v>
      </c>
      <c r="AE68" s="101"/>
      <c r="AF68" s="100">
        <f t="shared" si="0"/>
        <v>108.58333333333333</v>
      </c>
      <c r="AG68" s="101"/>
      <c r="AH68" s="100">
        <f t="shared" si="1"/>
        <v>829</v>
      </c>
      <c r="AI68" s="101"/>
      <c r="AJ68" s="100">
        <f t="shared" si="2"/>
        <v>138.16666666666666</v>
      </c>
      <c r="AK68" s="101"/>
    </row>
    <row r="69" spans="2:37" ht="12.75" hidden="1" customHeight="1">
      <c r="B69" s="37" t="s">
        <v>56</v>
      </c>
      <c r="C69" s="38"/>
      <c r="D69" s="38"/>
      <c r="E69" s="39"/>
      <c r="F69" s="128">
        <v>74</v>
      </c>
      <c r="G69" s="130"/>
      <c r="H69" s="128">
        <v>88</v>
      </c>
      <c r="I69" s="130"/>
      <c r="J69" s="128">
        <v>103</v>
      </c>
      <c r="K69" s="130"/>
      <c r="L69" s="128">
        <v>132</v>
      </c>
      <c r="M69" s="130"/>
      <c r="N69" s="128">
        <v>159</v>
      </c>
      <c r="O69" s="130"/>
      <c r="P69" s="128">
        <v>132</v>
      </c>
      <c r="Q69" s="130"/>
      <c r="R69" s="128">
        <v>103</v>
      </c>
      <c r="S69" s="130"/>
      <c r="T69" s="128">
        <v>98</v>
      </c>
      <c r="U69" s="130"/>
      <c r="V69" s="128">
        <v>69</v>
      </c>
      <c r="W69" s="130"/>
      <c r="X69" s="128">
        <v>75</v>
      </c>
      <c r="Y69" s="130"/>
      <c r="Z69" s="128">
        <v>55</v>
      </c>
      <c r="AA69" s="130"/>
      <c r="AB69" s="128">
        <v>49</v>
      </c>
      <c r="AC69" s="130"/>
      <c r="AD69" s="100">
        <f t="shared" si="3"/>
        <v>1137</v>
      </c>
      <c r="AE69" s="101"/>
      <c r="AF69" s="100">
        <f t="shared" si="0"/>
        <v>94.75</v>
      </c>
      <c r="AG69" s="101"/>
      <c r="AH69" s="100">
        <f t="shared" si="1"/>
        <v>727</v>
      </c>
      <c r="AI69" s="101"/>
      <c r="AJ69" s="100">
        <f t="shared" si="2"/>
        <v>121.16666666666667</v>
      </c>
      <c r="AK69" s="101"/>
    </row>
    <row r="70" spans="2:37" ht="12.75" hidden="1" customHeight="1">
      <c r="B70" s="37" t="s">
        <v>57</v>
      </c>
      <c r="C70" s="38"/>
      <c r="D70" s="38"/>
      <c r="E70" s="39"/>
      <c r="F70" s="128">
        <v>55</v>
      </c>
      <c r="G70" s="130"/>
      <c r="H70" s="128">
        <v>87</v>
      </c>
      <c r="I70" s="130"/>
      <c r="J70" s="128">
        <v>113</v>
      </c>
      <c r="K70" s="130"/>
      <c r="L70" s="128">
        <v>122</v>
      </c>
      <c r="M70" s="130"/>
      <c r="N70" s="128">
        <v>145</v>
      </c>
      <c r="O70" s="130"/>
      <c r="P70" s="128">
        <v>140</v>
      </c>
      <c r="Q70" s="130"/>
      <c r="R70" s="128">
        <v>114</v>
      </c>
      <c r="S70" s="130"/>
      <c r="T70" s="128">
        <v>132</v>
      </c>
      <c r="U70" s="130"/>
      <c r="V70" s="128">
        <v>59</v>
      </c>
      <c r="W70" s="130"/>
      <c r="X70" s="128">
        <v>81</v>
      </c>
      <c r="Y70" s="130"/>
      <c r="Z70" s="128">
        <v>49</v>
      </c>
      <c r="AA70" s="130"/>
      <c r="AB70" s="128">
        <v>55</v>
      </c>
      <c r="AC70" s="130"/>
      <c r="AD70" s="100">
        <f t="shared" si="3"/>
        <v>1152</v>
      </c>
      <c r="AE70" s="101"/>
      <c r="AF70" s="100">
        <f t="shared" si="0"/>
        <v>96</v>
      </c>
      <c r="AG70" s="101"/>
      <c r="AH70" s="100">
        <f t="shared" si="1"/>
        <v>766</v>
      </c>
      <c r="AI70" s="101"/>
      <c r="AJ70" s="100">
        <f t="shared" si="2"/>
        <v>127.66666666666667</v>
      </c>
      <c r="AK70" s="101"/>
    </row>
    <row r="71" spans="2:37" ht="12.75" hidden="1" customHeight="1">
      <c r="B71" s="37" t="s">
        <v>58</v>
      </c>
      <c r="C71" s="38"/>
      <c r="D71" s="38"/>
      <c r="E71" s="39"/>
      <c r="F71" s="128">
        <v>51</v>
      </c>
      <c r="G71" s="130"/>
      <c r="H71" s="128">
        <v>65</v>
      </c>
      <c r="I71" s="130"/>
      <c r="J71" s="128">
        <v>75</v>
      </c>
      <c r="K71" s="130"/>
      <c r="L71" s="128">
        <v>103</v>
      </c>
      <c r="M71" s="130"/>
      <c r="N71" s="128">
        <v>109</v>
      </c>
      <c r="O71" s="130"/>
      <c r="P71" s="128">
        <v>98</v>
      </c>
      <c r="Q71" s="130"/>
      <c r="R71" s="128">
        <v>80</v>
      </c>
      <c r="S71" s="130"/>
      <c r="T71" s="128">
        <v>71</v>
      </c>
      <c r="U71" s="130"/>
      <c r="V71" s="128">
        <v>52</v>
      </c>
      <c r="W71" s="130"/>
      <c r="X71" s="128">
        <v>54</v>
      </c>
      <c r="Y71" s="130"/>
      <c r="Z71" s="128">
        <v>39</v>
      </c>
      <c r="AA71" s="130"/>
      <c r="AB71" s="128">
        <v>36</v>
      </c>
      <c r="AC71" s="130"/>
      <c r="AD71" s="100">
        <f t="shared" si="3"/>
        <v>833</v>
      </c>
      <c r="AE71" s="101"/>
      <c r="AF71" s="100">
        <f t="shared" si="0"/>
        <v>69.416666666666671</v>
      </c>
      <c r="AG71" s="101"/>
      <c r="AH71" s="100">
        <f t="shared" si="1"/>
        <v>536</v>
      </c>
      <c r="AI71" s="101"/>
      <c r="AJ71" s="100">
        <f t="shared" si="2"/>
        <v>89.333333333333329</v>
      </c>
      <c r="AK71" s="101"/>
    </row>
    <row r="72" spans="2:37" ht="12.75" hidden="1" customHeight="1">
      <c r="B72" s="37" t="s">
        <v>59</v>
      </c>
      <c r="C72" s="38"/>
      <c r="D72" s="38"/>
      <c r="E72" s="39"/>
      <c r="F72" s="128">
        <v>37</v>
      </c>
      <c r="G72" s="130"/>
      <c r="H72" s="128">
        <v>65</v>
      </c>
      <c r="I72" s="130"/>
      <c r="J72" s="128">
        <v>90</v>
      </c>
      <c r="K72" s="130"/>
      <c r="L72" s="128">
        <v>91</v>
      </c>
      <c r="M72" s="130"/>
      <c r="N72" s="128">
        <v>122</v>
      </c>
      <c r="O72" s="130"/>
      <c r="P72" s="128">
        <v>110</v>
      </c>
      <c r="Q72" s="130"/>
      <c r="R72" s="128">
        <v>98</v>
      </c>
      <c r="S72" s="130"/>
      <c r="T72" s="128">
        <v>80</v>
      </c>
      <c r="U72" s="130"/>
      <c r="V72" s="128">
        <v>38</v>
      </c>
      <c r="W72" s="130"/>
      <c r="X72" s="128">
        <v>59</v>
      </c>
      <c r="Y72" s="130"/>
      <c r="Z72" s="128">
        <v>30</v>
      </c>
      <c r="AA72" s="130"/>
      <c r="AB72" s="128">
        <v>35</v>
      </c>
      <c r="AC72" s="130"/>
      <c r="AD72" s="100">
        <f t="shared" si="3"/>
        <v>855</v>
      </c>
      <c r="AE72" s="101"/>
      <c r="AF72" s="100">
        <f t="shared" si="0"/>
        <v>71.25</v>
      </c>
      <c r="AG72" s="101"/>
      <c r="AH72" s="100">
        <f t="shared" si="1"/>
        <v>591</v>
      </c>
      <c r="AI72" s="101"/>
      <c r="AJ72" s="100">
        <f t="shared" si="2"/>
        <v>98.5</v>
      </c>
      <c r="AK72" s="101"/>
    </row>
    <row r="73" spans="2:37" ht="12.75" hidden="1" customHeight="1">
      <c r="B73" s="37" t="s">
        <v>60</v>
      </c>
      <c r="C73" s="38"/>
      <c r="D73" s="38"/>
      <c r="E73" s="39"/>
      <c r="F73" s="128">
        <v>48</v>
      </c>
      <c r="G73" s="130"/>
      <c r="H73" s="128">
        <v>69</v>
      </c>
      <c r="I73" s="130"/>
      <c r="J73" s="128">
        <v>106</v>
      </c>
      <c r="K73" s="130"/>
      <c r="L73" s="128">
        <v>96</v>
      </c>
      <c r="M73" s="130"/>
      <c r="N73" s="128">
        <v>153</v>
      </c>
      <c r="O73" s="130"/>
      <c r="P73" s="128">
        <v>117</v>
      </c>
      <c r="Q73" s="130"/>
      <c r="R73" s="128">
        <v>90</v>
      </c>
      <c r="S73" s="130"/>
      <c r="T73" s="128">
        <v>113</v>
      </c>
      <c r="U73" s="130"/>
      <c r="V73" s="128">
        <v>48</v>
      </c>
      <c r="W73" s="130"/>
      <c r="X73" s="128">
        <v>65</v>
      </c>
      <c r="Y73" s="130"/>
      <c r="Z73" s="128">
        <v>33</v>
      </c>
      <c r="AA73" s="130"/>
      <c r="AB73" s="128">
        <v>43</v>
      </c>
      <c r="AC73" s="130"/>
      <c r="AD73" s="100">
        <f t="shared" si="3"/>
        <v>981</v>
      </c>
      <c r="AE73" s="101"/>
      <c r="AF73" s="100">
        <f t="shared" si="0"/>
        <v>81.75</v>
      </c>
      <c r="AG73" s="101"/>
      <c r="AH73" s="100">
        <f t="shared" si="1"/>
        <v>675</v>
      </c>
      <c r="AI73" s="101"/>
      <c r="AJ73" s="100">
        <f t="shared" si="2"/>
        <v>112.5</v>
      </c>
      <c r="AK73" s="101"/>
    </row>
    <row r="74" spans="2:37" ht="12.75" hidden="1" customHeight="1">
      <c r="B74" s="37" t="s">
        <v>61</v>
      </c>
      <c r="C74" s="38"/>
      <c r="D74" s="38"/>
      <c r="E74" s="39"/>
      <c r="F74" s="128">
        <v>53</v>
      </c>
      <c r="G74" s="130"/>
      <c r="H74" s="128">
        <v>71</v>
      </c>
      <c r="I74" s="130"/>
      <c r="J74" s="128">
        <v>94</v>
      </c>
      <c r="K74" s="130"/>
      <c r="L74" s="128">
        <v>113</v>
      </c>
      <c r="M74" s="130"/>
      <c r="N74" s="128">
        <v>135</v>
      </c>
      <c r="O74" s="130"/>
      <c r="P74" s="128">
        <v>126</v>
      </c>
      <c r="Q74" s="130"/>
      <c r="R74" s="128">
        <v>100</v>
      </c>
      <c r="S74" s="130"/>
      <c r="T74" s="128">
        <v>96</v>
      </c>
      <c r="U74" s="130"/>
      <c r="V74" s="128">
        <v>53</v>
      </c>
      <c r="W74" s="130"/>
      <c r="X74" s="128">
        <v>68</v>
      </c>
      <c r="Y74" s="130"/>
      <c r="Z74" s="128">
        <v>52</v>
      </c>
      <c r="AA74" s="130"/>
      <c r="AB74" s="128">
        <v>39</v>
      </c>
      <c r="AC74" s="130"/>
      <c r="AD74" s="100">
        <f t="shared" si="3"/>
        <v>1000</v>
      </c>
      <c r="AE74" s="101"/>
      <c r="AF74" s="100">
        <f t="shared" si="0"/>
        <v>83.333333333333329</v>
      </c>
      <c r="AG74" s="101"/>
      <c r="AH74" s="100">
        <f t="shared" si="1"/>
        <v>664</v>
      </c>
      <c r="AI74" s="101"/>
      <c r="AJ74" s="100">
        <f t="shared" si="2"/>
        <v>110.66666666666667</v>
      </c>
      <c r="AK74" s="101"/>
    </row>
    <row r="75" spans="2:37" ht="12.75" hidden="1" customHeight="1">
      <c r="B75" s="37" t="s">
        <v>62</v>
      </c>
      <c r="C75" s="38"/>
      <c r="D75" s="38"/>
      <c r="E75" s="39"/>
      <c r="F75" s="128">
        <v>53</v>
      </c>
      <c r="G75" s="130"/>
      <c r="H75" s="128">
        <v>71</v>
      </c>
      <c r="I75" s="130"/>
      <c r="J75" s="128">
        <v>80</v>
      </c>
      <c r="K75" s="130"/>
      <c r="L75" s="128">
        <v>107</v>
      </c>
      <c r="M75" s="130"/>
      <c r="N75" s="128">
        <v>113</v>
      </c>
      <c r="O75" s="130"/>
      <c r="P75" s="128">
        <v>104</v>
      </c>
      <c r="Q75" s="130"/>
      <c r="R75" s="128">
        <v>80</v>
      </c>
      <c r="S75" s="130"/>
      <c r="T75" s="128">
        <v>74</v>
      </c>
      <c r="U75" s="130"/>
      <c r="V75" s="128">
        <v>49</v>
      </c>
      <c r="W75" s="130"/>
      <c r="X75" s="128">
        <v>53</v>
      </c>
      <c r="Y75" s="130"/>
      <c r="Z75" s="128">
        <v>37</v>
      </c>
      <c r="AA75" s="130"/>
      <c r="AB75" s="128">
        <v>37</v>
      </c>
      <c r="AC75" s="130"/>
      <c r="AD75" s="100">
        <f t="shared" si="3"/>
        <v>858</v>
      </c>
      <c r="AE75" s="101"/>
      <c r="AF75" s="100">
        <f t="shared" si="0"/>
        <v>71.5</v>
      </c>
      <c r="AG75" s="101"/>
      <c r="AH75" s="100">
        <f t="shared" si="1"/>
        <v>558</v>
      </c>
      <c r="AI75" s="101"/>
      <c r="AJ75" s="100">
        <f t="shared" si="2"/>
        <v>93</v>
      </c>
      <c r="AK75" s="101"/>
    </row>
    <row r="76" spans="2:37" ht="12.75" hidden="1" customHeight="1">
      <c r="B76" s="37" t="s">
        <v>63</v>
      </c>
      <c r="C76" s="38"/>
      <c r="D76" s="38"/>
      <c r="E76" s="39"/>
      <c r="F76" s="128">
        <v>70</v>
      </c>
      <c r="G76" s="130"/>
      <c r="H76" s="128">
        <v>89</v>
      </c>
      <c r="I76" s="130"/>
      <c r="J76" s="128">
        <v>136</v>
      </c>
      <c r="K76" s="130"/>
      <c r="L76" s="128">
        <v>127</v>
      </c>
      <c r="M76" s="130"/>
      <c r="N76" s="128">
        <v>106</v>
      </c>
      <c r="O76" s="130"/>
      <c r="P76" s="128">
        <v>157</v>
      </c>
      <c r="Q76" s="130"/>
      <c r="R76" s="128">
        <v>98</v>
      </c>
      <c r="S76" s="130"/>
      <c r="T76" s="128">
        <v>158</v>
      </c>
      <c r="U76" s="130"/>
      <c r="V76" s="128">
        <v>61</v>
      </c>
      <c r="W76" s="130"/>
      <c r="X76" s="128">
        <v>105</v>
      </c>
      <c r="Y76" s="130"/>
      <c r="Z76" s="128">
        <v>55</v>
      </c>
      <c r="AA76" s="130"/>
      <c r="AB76" s="128">
        <v>42</v>
      </c>
      <c r="AC76" s="130"/>
      <c r="AD76" s="100">
        <f t="shared" si="3"/>
        <v>1204</v>
      </c>
      <c r="AE76" s="101"/>
      <c r="AF76" s="100">
        <f t="shared" si="0"/>
        <v>100.33333333333333</v>
      </c>
      <c r="AG76" s="101"/>
      <c r="AH76" s="100">
        <f t="shared" si="1"/>
        <v>782</v>
      </c>
      <c r="AI76" s="101"/>
      <c r="AJ76" s="100">
        <f t="shared" si="2"/>
        <v>130.33333333333334</v>
      </c>
      <c r="AK76" s="101"/>
    </row>
    <row r="77" spans="2:37" ht="12.75" hidden="1" customHeight="1">
      <c r="B77" s="37" t="s">
        <v>64</v>
      </c>
      <c r="C77" s="38"/>
      <c r="D77" s="38"/>
      <c r="E77" s="39"/>
      <c r="F77" s="128">
        <v>54</v>
      </c>
      <c r="G77" s="130"/>
      <c r="H77" s="128">
        <v>80</v>
      </c>
      <c r="I77" s="130"/>
      <c r="J77" s="128">
        <v>96</v>
      </c>
      <c r="K77" s="130"/>
      <c r="L77" s="128">
        <v>115</v>
      </c>
      <c r="M77" s="130"/>
      <c r="N77" s="128">
        <v>137</v>
      </c>
      <c r="O77" s="130"/>
      <c r="P77" s="128">
        <v>130</v>
      </c>
      <c r="Q77" s="130"/>
      <c r="R77" s="128">
        <v>102</v>
      </c>
      <c r="S77" s="130"/>
      <c r="T77" s="128">
        <v>105</v>
      </c>
      <c r="U77" s="130"/>
      <c r="V77" s="128">
        <v>64</v>
      </c>
      <c r="W77" s="130"/>
      <c r="X77" s="128">
        <v>81</v>
      </c>
      <c r="Y77" s="130"/>
      <c r="Z77" s="128">
        <v>54</v>
      </c>
      <c r="AA77" s="130"/>
      <c r="AB77" s="128">
        <v>42</v>
      </c>
      <c r="AC77" s="130"/>
      <c r="AD77" s="100">
        <f t="shared" si="3"/>
        <v>1060</v>
      </c>
      <c r="AE77" s="101"/>
      <c r="AF77" s="100">
        <f t="shared" si="0"/>
        <v>88.333333333333329</v>
      </c>
      <c r="AG77" s="101"/>
      <c r="AH77" s="100">
        <f t="shared" si="1"/>
        <v>685</v>
      </c>
      <c r="AI77" s="101"/>
      <c r="AJ77" s="100">
        <f t="shared" si="2"/>
        <v>114.16666666666667</v>
      </c>
      <c r="AK77" s="101"/>
    </row>
    <row r="78" spans="2:37" ht="12.75" hidden="1" customHeight="1">
      <c r="B78" s="37" t="s">
        <v>65</v>
      </c>
      <c r="C78" s="38"/>
      <c r="D78" s="38"/>
      <c r="E78" s="39"/>
      <c r="F78" s="128">
        <v>55</v>
      </c>
      <c r="G78" s="130"/>
      <c r="H78" s="128">
        <v>61</v>
      </c>
      <c r="I78" s="130"/>
      <c r="J78" s="128">
        <v>111</v>
      </c>
      <c r="K78" s="130"/>
      <c r="L78" s="128">
        <v>112</v>
      </c>
      <c r="M78" s="130"/>
      <c r="N78" s="128">
        <v>129</v>
      </c>
      <c r="O78" s="130"/>
      <c r="P78" s="128">
        <v>116</v>
      </c>
      <c r="Q78" s="130"/>
      <c r="R78" s="128">
        <v>72</v>
      </c>
      <c r="S78" s="130"/>
      <c r="T78" s="128">
        <v>117</v>
      </c>
      <c r="U78" s="130"/>
      <c r="V78" s="128">
        <v>48</v>
      </c>
      <c r="W78" s="130"/>
      <c r="X78" s="128">
        <v>88</v>
      </c>
      <c r="Y78" s="130"/>
      <c r="Z78" s="128">
        <v>48</v>
      </c>
      <c r="AA78" s="130"/>
      <c r="AB78" s="128">
        <v>35</v>
      </c>
      <c r="AC78" s="130"/>
      <c r="AD78" s="100">
        <f t="shared" si="3"/>
        <v>992</v>
      </c>
      <c r="AE78" s="101"/>
      <c r="AF78" s="100">
        <f t="shared" si="0"/>
        <v>82.666666666666671</v>
      </c>
      <c r="AG78" s="101"/>
      <c r="AH78" s="100">
        <f t="shared" si="1"/>
        <v>657</v>
      </c>
      <c r="AI78" s="101"/>
      <c r="AJ78" s="100">
        <f t="shared" si="2"/>
        <v>109.5</v>
      </c>
      <c r="AK78" s="101"/>
    </row>
    <row r="79" spans="2:37" ht="12.75" hidden="1" customHeight="1">
      <c r="B79" s="37" t="s">
        <v>66</v>
      </c>
      <c r="C79" s="38"/>
      <c r="D79" s="38"/>
      <c r="E79" s="39"/>
      <c r="F79" s="128">
        <v>59</v>
      </c>
      <c r="G79" s="130"/>
      <c r="H79" s="128">
        <v>79</v>
      </c>
      <c r="I79" s="130"/>
      <c r="J79" s="128">
        <v>93</v>
      </c>
      <c r="K79" s="130"/>
      <c r="L79" s="128">
        <v>116</v>
      </c>
      <c r="M79" s="130"/>
      <c r="N79" s="128">
        <v>127</v>
      </c>
      <c r="O79" s="130"/>
      <c r="P79" s="128">
        <v>113</v>
      </c>
      <c r="Q79" s="130"/>
      <c r="R79" s="128">
        <v>93</v>
      </c>
      <c r="S79" s="130"/>
      <c r="T79" s="128">
        <v>86</v>
      </c>
      <c r="U79" s="130"/>
      <c r="V79" s="128">
        <v>57</v>
      </c>
      <c r="W79" s="130"/>
      <c r="X79" s="128">
        <v>65</v>
      </c>
      <c r="Y79" s="130"/>
      <c r="Z79" s="128">
        <v>46</v>
      </c>
      <c r="AA79" s="130"/>
      <c r="AB79" s="128">
        <v>44</v>
      </c>
      <c r="AC79" s="130"/>
      <c r="AD79" s="100">
        <f t="shared" si="3"/>
        <v>978</v>
      </c>
      <c r="AE79" s="101"/>
      <c r="AF79" s="100">
        <f t="shared" si="0"/>
        <v>81.5</v>
      </c>
      <c r="AG79" s="101"/>
      <c r="AH79" s="100">
        <f t="shared" si="1"/>
        <v>628</v>
      </c>
      <c r="AI79" s="101"/>
      <c r="AJ79" s="100">
        <f t="shared" si="2"/>
        <v>104.66666666666667</v>
      </c>
      <c r="AK79" s="101"/>
    </row>
    <row r="80" spans="2:37" ht="12.75" hidden="1" customHeight="1">
      <c r="B80" s="37" t="s">
        <v>67</v>
      </c>
      <c r="C80" s="38"/>
      <c r="D80" s="38"/>
      <c r="E80" s="39"/>
      <c r="F80" s="128">
        <v>64</v>
      </c>
      <c r="G80" s="130"/>
      <c r="H80" s="128">
        <v>83</v>
      </c>
      <c r="I80" s="130"/>
      <c r="J80" s="128">
        <v>125</v>
      </c>
      <c r="K80" s="130"/>
      <c r="L80" s="128">
        <v>129</v>
      </c>
      <c r="M80" s="130"/>
      <c r="N80" s="128">
        <v>188</v>
      </c>
      <c r="O80" s="130"/>
      <c r="P80" s="128">
        <v>162</v>
      </c>
      <c r="Q80" s="130"/>
      <c r="R80" s="128">
        <v>114</v>
      </c>
      <c r="S80" s="130"/>
      <c r="T80" s="128">
        <v>151</v>
      </c>
      <c r="U80" s="130"/>
      <c r="V80" s="128">
        <v>61</v>
      </c>
      <c r="W80" s="130"/>
      <c r="X80" s="128">
        <v>88</v>
      </c>
      <c r="Y80" s="130"/>
      <c r="Z80" s="128">
        <v>48</v>
      </c>
      <c r="AA80" s="130"/>
      <c r="AB80" s="128">
        <v>57</v>
      </c>
      <c r="AC80" s="130"/>
      <c r="AD80" s="100">
        <f t="shared" si="3"/>
        <v>1270</v>
      </c>
      <c r="AE80" s="101"/>
      <c r="AF80" s="100">
        <f t="shared" si="0"/>
        <v>105.83333333333333</v>
      </c>
      <c r="AG80" s="101"/>
      <c r="AH80" s="100">
        <f t="shared" si="1"/>
        <v>869</v>
      </c>
      <c r="AI80" s="101"/>
      <c r="AJ80" s="100">
        <f t="shared" si="2"/>
        <v>144.83333333333334</v>
      </c>
      <c r="AK80" s="101"/>
    </row>
    <row r="81" spans="2:37" ht="12.75" hidden="1" customHeight="1">
      <c r="B81" s="37" t="s">
        <v>68</v>
      </c>
      <c r="C81" s="38"/>
      <c r="D81" s="38"/>
      <c r="E81" s="39"/>
      <c r="F81" s="128">
        <v>69</v>
      </c>
      <c r="G81" s="130"/>
      <c r="H81" s="128">
        <v>78</v>
      </c>
      <c r="I81" s="130"/>
      <c r="J81" s="128">
        <v>124</v>
      </c>
      <c r="K81" s="130"/>
      <c r="L81" s="128">
        <v>108</v>
      </c>
      <c r="M81" s="130"/>
      <c r="N81" s="128">
        <v>181</v>
      </c>
      <c r="O81" s="130"/>
      <c r="P81" s="128">
        <v>130</v>
      </c>
      <c r="Q81" s="130"/>
      <c r="R81" s="128">
        <v>94</v>
      </c>
      <c r="S81" s="130"/>
      <c r="T81" s="128">
        <v>131</v>
      </c>
      <c r="U81" s="130"/>
      <c r="V81" s="128">
        <v>57</v>
      </c>
      <c r="W81" s="130"/>
      <c r="X81" s="128">
        <v>104</v>
      </c>
      <c r="Y81" s="130"/>
      <c r="Z81" s="128">
        <v>48</v>
      </c>
      <c r="AA81" s="130"/>
      <c r="AB81" s="128">
        <v>47</v>
      </c>
      <c r="AC81" s="130"/>
      <c r="AD81" s="100">
        <f t="shared" si="3"/>
        <v>1171</v>
      </c>
      <c r="AE81" s="101"/>
      <c r="AF81" s="100">
        <f t="shared" si="0"/>
        <v>97.583333333333329</v>
      </c>
      <c r="AG81" s="101"/>
      <c r="AH81" s="100">
        <f t="shared" si="1"/>
        <v>768</v>
      </c>
      <c r="AI81" s="101"/>
      <c r="AJ81" s="100">
        <f t="shared" si="2"/>
        <v>128</v>
      </c>
      <c r="AK81" s="101"/>
    </row>
    <row r="82" spans="2:37" ht="12.75" hidden="1" customHeight="1">
      <c r="B82" s="37" t="s">
        <v>69</v>
      </c>
      <c r="C82" s="38"/>
      <c r="D82" s="38"/>
      <c r="E82" s="39"/>
      <c r="F82" s="128">
        <v>53</v>
      </c>
      <c r="G82" s="130"/>
      <c r="H82" s="128">
        <v>69</v>
      </c>
      <c r="I82" s="130"/>
      <c r="J82" s="128">
        <v>84</v>
      </c>
      <c r="K82" s="130"/>
      <c r="L82" s="128">
        <v>110</v>
      </c>
      <c r="M82" s="130"/>
      <c r="N82" s="128">
        <v>117</v>
      </c>
      <c r="O82" s="130"/>
      <c r="P82" s="128">
        <v>101</v>
      </c>
      <c r="Q82" s="130"/>
      <c r="R82" s="128">
        <v>92</v>
      </c>
      <c r="S82" s="130"/>
      <c r="T82" s="128">
        <v>79</v>
      </c>
      <c r="U82" s="130"/>
      <c r="V82" s="128">
        <v>52</v>
      </c>
      <c r="W82" s="130"/>
      <c r="X82" s="128">
        <v>59</v>
      </c>
      <c r="Y82" s="130"/>
      <c r="Z82" s="128">
        <v>43</v>
      </c>
      <c r="AA82" s="130"/>
      <c r="AB82" s="128">
        <v>39</v>
      </c>
      <c r="AC82" s="130"/>
      <c r="AD82" s="100">
        <f t="shared" si="3"/>
        <v>898</v>
      </c>
      <c r="AE82" s="101"/>
      <c r="AF82" s="100">
        <f t="shared" si="0"/>
        <v>74.833333333333329</v>
      </c>
      <c r="AG82" s="101"/>
      <c r="AH82" s="100">
        <f t="shared" si="1"/>
        <v>583</v>
      </c>
      <c r="AI82" s="101"/>
      <c r="AJ82" s="100">
        <f t="shared" si="2"/>
        <v>97.166666666666671</v>
      </c>
      <c r="AK82" s="101"/>
    </row>
    <row r="83" spans="2:37" ht="12.75" hidden="1" customHeight="1">
      <c r="B83" s="37" t="s">
        <v>70</v>
      </c>
      <c r="C83" s="38"/>
      <c r="D83" s="38"/>
      <c r="E83" s="39"/>
      <c r="F83" s="128">
        <v>46</v>
      </c>
      <c r="G83" s="130"/>
      <c r="H83" s="128">
        <v>58</v>
      </c>
      <c r="I83" s="130"/>
      <c r="J83" s="128">
        <v>62</v>
      </c>
      <c r="K83" s="130"/>
      <c r="L83" s="128">
        <v>81</v>
      </c>
      <c r="M83" s="130"/>
      <c r="N83" s="128">
        <v>90</v>
      </c>
      <c r="O83" s="130"/>
      <c r="P83" s="128">
        <v>79</v>
      </c>
      <c r="Q83" s="130"/>
      <c r="R83" s="128">
        <v>68</v>
      </c>
      <c r="S83" s="130"/>
      <c r="T83" s="128">
        <v>57</v>
      </c>
      <c r="U83" s="130"/>
      <c r="V83" s="128">
        <v>40</v>
      </c>
      <c r="W83" s="130"/>
      <c r="X83" s="128">
        <v>42</v>
      </c>
      <c r="Y83" s="130"/>
      <c r="Z83" s="128">
        <v>31</v>
      </c>
      <c r="AA83" s="130"/>
      <c r="AB83" s="128">
        <v>32</v>
      </c>
      <c r="AC83" s="130"/>
      <c r="AD83" s="100">
        <f t="shared" si="3"/>
        <v>686</v>
      </c>
      <c r="AE83" s="101"/>
      <c r="AF83" s="100">
        <f t="shared" si="0"/>
        <v>57.166666666666664</v>
      </c>
      <c r="AG83" s="101"/>
      <c r="AH83" s="100">
        <f t="shared" si="1"/>
        <v>437</v>
      </c>
      <c r="AI83" s="101"/>
      <c r="AJ83" s="100">
        <f t="shared" si="2"/>
        <v>72.833333333333329</v>
      </c>
      <c r="AK83" s="101"/>
    </row>
    <row r="84" spans="2:37" ht="12.75" hidden="1" customHeight="1">
      <c r="B84" s="37" t="s">
        <v>71</v>
      </c>
      <c r="C84" s="38"/>
      <c r="D84" s="38"/>
      <c r="E84" s="39"/>
      <c r="F84" s="128">
        <v>38</v>
      </c>
      <c r="G84" s="130"/>
      <c r="H84" s="128">
        <v>54</v>
      </c>
      <c r="I84" s="130"/>
      <c r="J84" s="128">
        <v>64</v>
      </c>
      <c r="K84" s="130"/>
      <c r="L84" s="128">
        <v>77</v>
      </c>
      <c r="M84" s="130"/>
      <c r="N84" s="128">
        <v>90</v>
      </c>
      <c r="O84" s="130"/>
      <c r="P84" s="128">
        <v>81</v>
      </c>
      <c r="Q84" s="130"/>
      <c r="R84" s="128">
        <v>69</v>
      </c>
      <c r="S84" s="130"/>
      <c r="T84" s="128">
        <v>62</v>
      </c>
      <c r="U84" s="130"/>
      <c r="V84" s="128">
        <v>40</v>
      </c>
      <c r="W84" s="130"/>
      <c r="X84" s="128">
        <v>44</v>
      </c>
      <c r="Y84" s="130"/>
      <c r="Z84" s="128">
        <v>29</v>
      </c>
      <c r="AA84" s="130"/>
      <c r="AB84" s="128">
        <v>26</v>
      </c>
      <c r="AC84" s="130"/>
      <c r="AD84" s="100">
        <f t="shared" si="3"/>
        <v>674</v>
      </c>
      <c r="AE84" s="101"/>
      <c r="AF84" s="100">
        <f t="shared" si="0"/>
        <v>56.166666666666664</v>
      </c>
      <c r="AG84" s="101"/>
      <c r="AH84" s="100">
        <f t="shared" si="1"/>
        <v>443</v>
      </c>
      <c r="AI84" s="101"/>
      <c r="AJ84" s="100">
        <f t="shared" si="2"/>
        <v>73.833333333333329</v>
      </c>
      <c r="AK84" s="101"/>
    </row>
    <row r="85" spans="2:37" ht="12.75" hidden="1" customHeight="1">
      <c r="B85" s="37" t="s">
        <v>72</v>
      </c>
      <c r="C85" s="38"/>
      <c r="D85" s="38"/>
      <c r="E85" s="39"/>
      <c r="F85" s="128">
        <v>60</v>
      </c>
      <c r="G85" s="130"/>
      <c r="H85" s="128">
        <v>82</v>
      </c>
      <c r="I85" s="130"/>
      <c r="J85" s="128">
        <v>98</v>
      </c>
      <c r="K85" s="130"/>
      <c r="L85" s="128">
        <v>135</v>
      </c>
      <c r="M85" s="130"/>
      <c r="N85" s="128">
        <v>135</v>
      </c>
      <c r="O85" s="130"/>
      <c r="P85" s="128">
        <v>126</v>
      </c>
      <c r="Q85" s="130"/>
      <c r="R85" s="128">
        <v>104</v>
      </c>
      <c r="S85" s="130"/>
      <c r="T85" s="128">
        <v>96</v>
      </c>
      <c r="U85" s="130"/>
      <c r="V85" s="128">
        <v>69</v>
      </c>
      <c r="W85" s="130"/>
      <c r="X85" s="128">
        <v>70</v>
      </c>
      <c r="Y85" s="130"/>
      <c r="Z85" s="128">
        <v>55</v>
      </c>
      <c r="AA85" s="130"/>
      <c r="AB85" s="128">
        <v>49</v>
      </c>
      <c r="AC85" s="130"/>
      <c r="AD85" s="100">
        <f t="shared" si="3"/>
        <v>1079</v>
      </c>
      <c r="AE85" s="101"/>
      <c r="AF85" s="100">
        <f t="shared" si="0"/>
        <v>89.916666666666671</v>
      </c>
      <c r="AG85" s="101"/>
      <c r="AH85" s="100">
        <f t="shared" si="1"/>
        <v>694</v>
      </c>
      <c r="AI85" s="101"/>
      <c r="AJ85" s="100">
        <f t="shared" si="2"/>
        <v>115.66666666666667</v>
      </c>
      <c r="AK85" s="101"/>
    </row>
    <row r="86" spans="2:37" ht="12.75" hidden="1" customHeight="1">
      <c r="B86" s="37" t="s">
        <v>73</v>
      </c>
      <c r="C86" s="38"/>
      <c r="D86" s="38"/>
      <c r="E86" s="39"/>
      <c r="F86" s="128">
        <v>44</v>
      </c>
      <c r="G86" s="130"/>
      <c r="H86" s="128">
        <v>58</v>
      </c>
      <c r="I86" s="130"/>
      <c r="J86" s="128">
        <v>68</v>
      </c>
      <c r="K86" s="130"/>
      <c r="L86" s="128">
        <v>80</v>
      </c>
      <c r="M86" s="130"/>
      <c r="N86" s="128">
        <v>93</v>
      </c>
      <c r="O86" s="130"/>
      <c r="P86" s="128">
        <v>79</v>
      </c>
      <c r="Q86" s="130"/>
      <c r="R86" s="128">
        <v>69</v>
      </c>
      <c r="S86" s="130"/>
      <c r="T86" s="128">
        <v>60</v>
      </c>
      <c r="U86" s="130"/>
      <c r="V86" s="128">
        <v>40</v>
      </c>
      <c r="W86" s="130"/>
      <c r="X86" s="128">
        <v>47</v>
      </c>
      <c r="Y86" s="130"/>
      <c r="Z86" s="128">
        <v>32</v>
      </c>
      <c r="AA86" s="130"/>
      <c r="AB86" s="128">
        <v>39</v>
      </c>
      <c r="AC86" s="130"/>
      <c r="AD86" s="100">
        <f t="shared" si="3"/>
        <v>709</v>
      </c>
      <c r="AE86" s="101"/>
      <c r="AF86" s="100">
        <f t="shared" si="0"/>
        <v>59.083333333333336</v>
      </c>
      <c r="AG86" s="101"/>
      <c r="AH86" s="100">
        <f t="shared" si="1"/>
        <v>449</v>
      </c>
      <c r="AI86" s="101"/>
      <c r="AJ86" s="100">
        <f t="shared" si="2"/>
        <v>74.833333333333329</v>
      </c>
      <c r="AK86" s="101"/>
    </row>
    <row r="87" spans="2:37" ht="12.75" hidden="1" customHeight="1">
      <c r="B87" s="37" t="s">
        <v>74</v>
      </c>
      <c r="C87" s="38"/>
      <c r="D87" s="38"/>
      <c r="E87" s="39"/>
      <c r="F87" s="128">
        <v>55</v>
      </c>
      <c r="G87" s="130"/>
      <c r="H87" s="128">
        <v>69</v>
      </c>
      <c r="I87" s="130"/>
      <c r="J87" s="128">
        <v>118</v>
      </c>
      <c r="K87" s="130"/>
      <c r="L87" s="128">
        <v>93</v>
      </c>
      <c r="M87" s="130"/>
      <c r="N87" s="128">
        <v>187</v>
      </c>
      <c r="O87" s="130"/>
      <c r="P87" s="128">
        <v>152</v>
      </c>
      <c r="Q87" s="130"/>
      <c r="R87" s="128">
        <v>101</v>
      </c>
      <c r="S87" s="130"/>
      <c r="T87" s="128">
        <v>138</v>
      </c>
      <c r="U87" s="130"/>
      <c r="V87" s="128">
        <v>57</v>
      </c>
      <c r="W87" s="130"/>
      <c r="X87" s="128">
        <v>83</v>
      </c>
      <c r="Y87" s="130"/>
      <c r="Z87" s="128">
        <v>40</v>
      </c>
      <c r="AA87" s="130"/>
      <c r="AB87" s="128">
        <v>48</v>
      </c>
      <c r="AC87" s="130"/>
      <c r="AD87" s="100">
        <f t="shared" si="3"/>
        <v>1141</v>
      </c>
      <c r="AE87" s="101"/>
      <c r="AF87" s="100">
        <f t="shared" si="0"/>
        <v>95.083333333333329</v>
      </c>
      <c r="AG87" s="101"/>
      <c r="AH87" s="100">
        <f t="shared" si="1"/>
        <v>789</v>
      </c>
      <c r="AI87" s="101"/>
      <c r="AJ87" s="100">
        <f t="shared" si="2"/>
        <v>131.5</v>
      </c>
      <c r="AK87" s="101"/>
    </row>
    <row r="88" spans="2:37" ht="12.75" hidden="1" customHeight="1">
      <c r="B88" s="37" t="s">
        <v>75</v>
      </c>
      <c r="C88" s="38"/>
      <c r="D88" s="38"/>
      <c r="E88" s="39"/>
      <c r="F88" s="128">
        <v>59</v>
      </c>
      <c r="G88" s="130"/>
      <c r="H88" s="128">
        <v>73</v>
      </c>
      <c r="I88" s="130"/>
      <c r="J88" s="128">
        <v>121</v>
      </c>
      <c r="K88" s="130"/>
      <c r="L88" s="128">
        <v>107</v>
      </c>
      <c r="M88" s="130"/>
      <c r="N88" s="128">
        <v>161</v>
      </c>
      <c r="O88" s="130"/>
      <c r="P88" s="128">
        <v>131</v>
      </c>
      <c r="Q88" s="130"/>
      <c r="R88" s="128">
        <v>85</v>
      </c>
      <c r="S88" s="130"/>
      <c r="T88" s="128">
        <v>132</v>
      </c>
      <c r="U88" s="130"/>
      <c r="V88" s="128">
        <v>55</v>
      </c>
      <c r="W88" s="130"/>
      <c r="X88" s="128">
        <v>91</v>
      </c>
      <c r="Y88" s="130"/>
      <c r="Z88" s="128">
        <v>45</v>
      </c>
      <c r="AA88" s="130"/>
      <c r="AB88" s="128">
        <v>41</v>
      </c>
      <c r="AC88" s="130"/>
      <c r="AD88" s="100">
        <f t="shared" si="3"/>
        <v>1101</v>
      </c>
      <c r="AE88" s="101"/>
      <c r="AF88" s="100">
        <f t="shared" si="0"/>
        <v>91.75</v>
      </c>
      <c r="AG88" s="101"/>
      <c r="AH88" s="100">
        <f t="shared" si="1"/>
        <v>737</v>
      </c>
      <c r="AI88" s="101"/>
      <c r="AJ88" s="100">
        <f t="shared" si="2"/>
        <v>122.83333333333333</v>
      </c>
      <c r="AK88" s="101"/>
    </row>
    <row r="89" spans="2:37" ht="12.75" hidden="1" customHeight="1">
      <c r="B89" s="37" t="s">
        <v>76</v>
      </c>
      <c r="C89" s="38"/>
      <c r="D89" s="38"/>
      <c r="E89" s="39"/>
      <c r="F89" s="128">
        <v>58</v>
      </c>
      <c r="G89" s="130"/>
      <c r="H89" s="128">
        <v>85</v>
      </c>
      <c r="I89" s="130"/>
      <c r="J89" s="128">
        <v>104</v>
      </c>
      <c r="K89" s="130"/>
      <c r="L89" s="128">
        <v>120</v>
      </c>
      <c r="M89" s="130"/>
      <c r="N89" s="128">
        <v>137</v>
      </c>
      <c r="O89" s="130"/>
      <c r="P89" s="128">
        <v>148</v>
      </c>
      <c r="Q89" s="130"/>
      <c r="R89" s="128">
        <v>118</v>
      </c>
      <c r="S89" s="130"/>
      <c r="T89" s="128">
        <v>104</v>
      </c>
      <c r="U89" s="130"/>
      <c r="V89" s="128">
        <v>63</v>
      </c>
      <c r="W89" s="130"/>
      <c r="X89" s="128">
        <v>85</v>
      </c>
      <c r="Y89" s="130"/>
      <c r="Z89" s="128">
        <v>54</v>
      </c>
      <c r="AA89" s="130"/>
      <c r="AB89" s="128">
        <v>44</v>
      </c>
      <c r="AC89" s="130"/>
      <c r="AD89" s="100">
        <f t="shared" si="3"/>
        <v>1120</v>
      </c>
      <c r="AE89" s="101"/>
      <c r="AF89" s="100">
        <f t="shared" si="0"/>
        <v>93.333333333333329</v>
      </c>
      <c r="AG89" s="101"/>
      <c r="AH89" s="100">
        <f t="shared" si="1"/>
        <v>731</v>
      </c>
      <c r="AI89" s="101"/>
      <c r="AJ89" s="100">
        <f t="shared" si="2"/>
        <v>121.83333333333333</v>
      </c>
      <c r="AK89" s="101"/>
    </row>
    <row r="90" spans="2:37" ht="12.75" hidden="1" customHeight="1">
      <c r="B90" s="37" t="s">
        <v>77</v>
      </c>
      <c r="C90" s="38"/>
      <c r="D90" s="38"/>
      <c r="E90" s="39"/>
      <c r="F90" s="128">
        <v>50</v>
      </c>
      <c r="G90" s="130"/>
      <c r="H90" s="128">
        <v>73</v>
      </c>
      <c r="I90" s="130"/>
      <c r="J90" s="128">
        <v>75</v>
      </c>
      <c r="K90" s="130"/>
      <c r="L90" s="128">
        <v>88</v>
      </c>
      <c r="M90" s="130"/>
      <c r="N90" s="128">
        <v>98</v>
      </c>
      <c r="O90" s="130"/>
      <c r="P90" s="128">
        <v>89</v>
      </c>
      <c r="Q90" s="130"/>
      <c r="R90" s="128">
        <v>77</v>
      </c>
      <c r="S90" s="130"/>
      <c r="T90" s="128">
        <v>70</v>
      </c>
      <c r="U90" s="130"/>
      <c r="V90" s="128">
        <v>46</v>
      </c>
      <c r="W90" s="130"/>
      <c r="X90" s="128">
        <v>52</v>
      </c>
      <c r="Y90" s="130"/>
      <c r="Z90" s="128">
        <v>37</v>
      </c>
      <c r="AA90" s="130"/>
      <c r="AB90" s="128">
        <v>35</v>
      </c>
      <c r="AC90" s="130"/>
      <c r="AD90" s="100">
        <f t="shared" si="3"/>
        <v>790</v>
      </c>
      <c r="AE90" s="101"/>
      <c r="AF90" s="100">
        <f t="shared" si="0"/>
        <v>65.833333333333329</v>
      </c>
      <c r="AG90" s="101"/>
      <c r="AH90" s="100">
        <f t="shared" si="1"/>
        <v>497</v>
      </c>
      <c r="AI90" s="101"/>
      <c r="AJ90" s="100">
        <f t="shared" si="2"/>
        <v>82.833333333333329</v>
      </c>
      <c r="AK90" s="101"/>
    </row>
    <row r="91" spans="2:37" ht="12.75" hidden="1" customHeight="1">
      <c r="B91" s="37" t="s">
        <v>78</v>
      </c>
      <c r="C91" s="38"/>
      <c r="D91" s="38"/>
      <c r="E91" s="39"/>
      <c r="F91" s="128">
        <v>57</v>
      </c>
      <c r="G91" s="130"/>
      <c r="H91" s="128">
        <v>86</v>
      </c>
      <c r="I91" s="130"/>
      <c r="J91" s="128">
        <v>117</v>
      </c>
      <c r="K91" s="130"/>
      <c r="L91" s="128">
        <v>104</v>
      </c>
      <c r="M91" s="130"/>
      <c r="N91" s="128">
        <v>167</v>
      </c>
      <c r="O91" s="130"/>
      <c r="P91" s="128">
        <v>135</v>
      </c>
      <c r="Q91" s="130"/>
      <c r="R91" s="128">
        <v>83</v>
      </c>
      <c r="S91" s="130"/>
      <c r="T91" s="128">
        <v>123</v>
      </c>
      <c r="U91" s="130"/>
      <c r="V91" s="128">
        <v>50</v>
      </c>
      <c r="W91" s="130"/>
      <c r="X91" s="128">
        <v>82</v>
      </c>
      <c r="Y91" s="130"/>
      <c r="Z91" s="128">
        <v>52</v>
      </c>
      <c r="AA91" s="130"/>
      <c r="AB91" s="128">
        <v>40</v>
      </c>
      <c r="AC91" s="130"/>
      <c r="AD91" s="100">
        <f t="shared" si="3"/>
        <v>1096</v>
      </c>
      <c r="AE91" s="101"/>
      <c r="AF91" s="100">
        <f t="shared" si="0"/>
        <v>91.333333333333329</v>
      </c>
      <c r="AG91" s="101"/>
      <c r="AH91" s="100">
        <f t="shared" si="1"/>
        <v>729</v>
      </c>
      <c r="AI91" s="101"/>
      <c r="AJ91" s="100">
        <f t="shared" si="2"/>
        <v>121.5</v>
      </c>
      <c r="AK91" s="101"/>
    </row>
    <row r="92" spans="2:37" ht="12.75" hidden="1" customHeight="1">
      <c r="B92" s="37" t="s">
        <v>79</v>
      </c>
      <c r="C92" s="38"/>
      <c r="D92" s="38"/>
      <c r="E92" s="39"/>
      <c r="F92" s="128">
        <v>68</v>
      </c>
      <c r="G92" s="130"/>
      <c r="H92" s="128">
        <v>68</v>
      </c>
      <c r="I92" s="130"/>
      <c r="J92" s="128">
        <v>132</v>
      </c>
      <c r="K92" s="130"/>
      <c r="L92" s="128">
        <v>104</v>
      </c>
      <c r="M92" s="130"/>
      <c r="N92" s="128">
        <v>159</v>
      </c>
      <c r="O92" s="130"/>
      <c r="P92" s="128">
        <v>123</v>
      </c>
      <c r="Q92" s="130"/>
      <c r="R92" s="128">
        <v>79</v>
      </c>
      <c r="S92" s="130"/>
      <c r="T92" s="128">
        <v>112</v>
      </c>
      <c r="U92" s="130"/>
      <c r="V92" s="128">
        <v>49</v>
      </c>
      <c r="W92" s="130"/>
      <c r="X92" s="128">
        <v>91</v>
      </c>
      <c r="Y92" s="130"/>
      <c r="Z92" s="128">
        <v>39</v>
      </c>
      <c r="AA92" s="130"/>
      <c r="AB92" s="128">
        <v>40</v>
      </c>
      <c r="AC92" s="130"/>
      <c r="AD92" s="100">
        <f t="shared" si="3"/>
        <v>1064</v>
      </c>
      <c r="AE92" s="101"/>
      <c r="AF92" s="100">
        <f t="shared" si="0"/>
        <v>88.666666666666671</v>
      </c>
      <c r="AG92" s="101"/>
      <c r="AH92" s="100">
        <f t="shared" si="1"/>
        <v>709</v>
      </c>
      <c r="AI92" s="101"/>
      <c r="AJ92" s="100">
        <f t="shared" si="2"/>
        <v>118.16666666666667</v>
      </c>
      <c r="AK92" s="101"/>
    </row>
    <row r="93" spans="2:37" ht="12.75" hidden="1" customHeight="1">
      <c r="B93" s="37" t="s">
        <v>80</v>
      </c>
      <c r="C93" s="38"/>
      <c r="D93" s="38"/>
      <c r="E93" s="39"/>
      <c r="F93" s="128">
        <v>57</v>
      </c>
      <c r="G93" s="130"/>
      <c r="H93" s="128">
        <v>90</v>
      </c>
      <c r="I93" s="130"/>
      <c r="J93" s="128">
        <v>108</v>
      </c>
      <c r="K93" s="130"/>
      <c r="L93" s="128">
        <v>136</v>
      </c>
      <c r="M93" s="130"/>
      <c r="N93" s="128">
        <v>154</v>
      </c>
      <c r="O93" s="130"/>
      <c r="P93" s="128">
        <v>162</v>
      </c>
      <c r="Q93" s="130"/>
      <c r="R93" s="128">
        <v>128</v>
      </c>
      <c r="S93" s="130"/>
      <c r="T93" s="128">
        <v>121</v>
      </c>
      <c r="U93" s="130"/>
      <c r="V93" s="128">
        <v>61</v>
      </c>
      <c r="W93" s="130"/>
      <c r="X93" s="128">
        <v>85</v>
      </c>
      <c r="Y93" s="130"/>
      <c r="Z93" s="128">
        <v>51</v>
      </c>
      <c r="AA93" s="130"/>
      <c r="AB93" s="128">
        <v>60</v>
      </c>
      <c r="AC93" s="130"/>
      <c r="AD93" s="100">
        <f t="shared" si="3"/>
        <v>1213</v>
      </c>
      <c r="AE93" s="101"/>
      <c r="AF93" s="100">
        <f t="shared" si="0"/>
        <v>101.08333333333333</v>
      </c>
      <c r="AG93" s="101"/>
      <c r="AH93" s="100">
        <f t="shared" si="1"/>
        <v>809</v>
      </c>
      <c r="AI93" s="101"/>
      <c r="AJ93" s="100">
        <f t="shared" si="2"/>
        <v>134.83333333333334</v>
      </c>
      <c r="AK93" s="101"/>
    </row>
    <row r="94" spans="2:37" ht="12.75" hidden="1" customHeight="1">
      <c r="B94" s="37" t="s">
        <v>81</v>
      </c>
      <c r="C94" s="38"/>
      <c r="D94" s="38"/>
      <c r="E94" s="39"/>
      <c r="F94" s="128">
        <v>56</v>
      </c>
      <c r="G94" s="130"/>
      <c r="H94" s="128">
        <v>73</v>
      </c>
      <c r="I94" s="130"/>
      <c r="J94" s="128">
        <v>112</v>
      </c>
      <c r="K94" s="130"/>
      <c r="L94" s="128">
        <v>110</v>
      </c>
      <c r="M94" s="130"/>
      <c r="N94" s="128">
        <v>170</v>
      </c>
      <c r="O94" s="130"/>
      <c r="P94" s="128">
        <v>141</v>
      </c>
      <c r="Q94" s="130"/>
      <c r="R94" s="128">
        <v>102</v>
      </c>
      <c r="S94" s="130"/>
      <c r="T94" s="128">
        <v>133</v>
      </c>
      <c r="U94" s="130"/>
      <c r="V94" s="128">
        <v>53</v>
      </c>
      <c r="W94" s="130"/>
      <c r="X94" s="128">
        <v>72</v>
      </c>
      <c r="Y94" s="130"/>
      <c r="Z94" s="128">
        <v>41</v>
      </c>
      <c r="AA94" s="130"/>
      <c r="AB94" s="128">
        <v>57</v>
      </c>
      <c r="AC94" s="130"/>
      <c r="AD94" s="100">
        <f t="shared" si="3"/>
        <v>1120</v>
      </c>
      <c r="AE94" s="101"/>
      <c r="AF94" s="100">
        <f t="shared" si="0"/>
        <v>93.333333333333329</v>
      </c>
      <c r="AG94" s="101"/>
      <c r="AH94" s="100">
        <f t="shared" si="1"/>
        <v>768</v>
      </c>
      <c r="AI94" s="101"/>
      <c r="AJ94" s="100">
        <f t="shared" si="2"/>
        <v>128</v>
      </c>
      <c r="AK94" s="101"/>
    </row>
    <row r="95" spans="2:37" ht="12.75" hidden="1" customHeight="1">
      <c r="B95" s="37" t="s">
        <v>82</v>
      </c>
      <c r="C95" s="38"/>
      <c r="D95" s="38"/>
      <c r="E95" s="39"/>
      <c r="F95" s="128">
        <v>65</v>
      </c>
      <c r="G95" s="130"/>
      <c r="H95" s="128">
        <v>83</v>
      </c>
      <c r="I95" s="130"/>
      <c r="J95" s="128">
        <v>97</v>
      </c>
      <c r="K95" s="130"/>
      <c r="L95" s="128">
        <v>122</v>
      </c>
      <c r="M95" s="130"/>
      <c r="N95" s="128">
        <v>143</v>
      </c>
      <c r="O95" s="130"/>
      <c r="P95" s="128">
        <v>124</v>
      </c>
      <c r="Q95" s="130"/>
      <c r="R95" s="128">
        <v>99</v>
      </c>
      <c r="S95" s="130"/>
      <c r="T95" s="128">
        <v>86</v>
      </c>
      <c r="U95" s="130"/>
      <c r="V95" s="128">
        <v>56</v>
      </c>
      <c r="W95" s="130"/>
      <c r="X95" s="128">
        <v>67</v>
      </c>
      <c r="Y95" s="130"/>
      <c r="Z95" s="128">
        <v>50</v>
      </c>
      <c r="AA95" s="130"/>
      <c r="AB95" s="128">
        <v>47</v>
      </c>
      <c r="AC95" s="130"/>
      <c r="AD95" s="100">
        <f t="shared" si="3"/>
        <v>1039</v>
      </c>
      <c r="AE95" s="101"/>
      <c r="AF95" s="100">
        <f t="shared" si="0"/>
        <v>86.583333333333329</v>
      </c>
      <c r="AG95" s="101"/>
      <c r="AH95" s="100">
        <f t="shared" si="1"/>
        <v>671</v>
      </c>
      <c r="AI95" s="101"/>
      <c r="AJ95" s="100">
        <f t="shared" si="2"/>
        <v>111.83333333333333</v>
      </c>
      <c r="AK95" s="101"/>
    </row>
    <row r="96" spans="2:37" ht="12.75" hidden="1" customHeight="1">
      <c r="B96" s="37" t="s">
        <v>83</v>
      </c>
      <c r="C96" s="38"/>
      <c r="D96" s="38"/>
      <c r="E96" s="39"/>
      <c r="F96" s="128">
        <v>60</v>
      </c>
      <c r="G96" s="130"/>
      <c r="H96" s="128">
        <v>76</v>
      </c>
      <c r="I96" s="130"/>
      <c r="J96" s="128">
        <v>98</v>
      </c>
      <c r="K96" s="130"/>
      <c r="L96" s="128">
        <v>113</v>
      </c>
      <c r="M96" s="130"/>
      <c r="N96" s="128">
        <v>140</v>
      </c>
      <c r="O96" s="130"/>
      <c r="P96" s="128">
        <v>132</v>
      </c>
      <c r="Q96" s="130"/>
      <c r="R96" s="128">
        <v>95</v>
      </c>
      <c r="S96" s="130"/>
      <c r="T96" s="128">
        <v>95</v>
      </c>
      <c r="U96" s="130"/>
      <c r="V96" s="128">
        <v>62</v>
      </c>
      <c r="W96" s="130"/>
      <c r="X96" s="128">
        <v>75</v>
      </c>
      <c r="Y96" s="130"/>
      <c r="Z96" s="128">
        <v>50</v>
      </c>
      <c r="AA96" s="130"/>
      <c r="AB96" s="128">
        <v>43</v>
      </c>
      <c r="AC96" s="130"/>
      <c r="AD96" s="100">
        <f t="shared" si="3"/>
        <v>1039</v>
      </c>
      <c r="AE96" s="101"/>
      <c r="AF96" s="100">
        <f t="shared" si="0"/>
        <v>86.583333333333329</v>
      </c>
      <c r="AG96" s="101"/>
      <c r="AH96" s="100">
        <f t="shared" si="1"/>
        <v>673</v>
      </c>
      <c r="AI96" s="101"/>
      <c r="AJ96" s="100">
        <f t="shared" si="2"/>
        <v>112.16666666666667</v>
      </c>
      <c r="AK96" s="101"/>
    </row>
    <row r="97" spans="2:37" ht="12.75" hidden="1" customHeight="1">
      <c r="B97" s="37" t="s">
        <v>84</v>
      </c>
      <c r="C97" s="38"/>
      <c r="D97" s="38"/>
      <c r="E97" s="39"/>
      <c r="F97" s="128">
        <v>60</v>
      </c>
      <c r="G97" s="130"/>
      <c r="H97" s="128">
        <v>85</v>
      </c>
      <c r="I97" s="130"/>
      <c r="J97" s="128">
        <v>128</v>
      </c>
      <c r="K97" s="130"/>
      <c r="L97" s="128">
        <v>107</v>
      </c>
      <c r="M97" s="130"/>
      <c r="N97" s="128">
        <v>175</v>
      </c>
      <c r="O97" s="130"/>
      <c r="P97" s="128">
        <v>140</v>
      </c>
      <c r="Q97" s="130"/>
      <c r="R97" s="128">
        <v>93</v>
      </c>
      <c r="S97" s="130"/>
      <c r="T97" s="128">
        <v>135</v>
      </c>
      <c r="U97" s="130"/>
      <c r="V97" s="128">
        <v>62</v>
      </c>
      <c r="W97" s="130"/>
      <c r="X97" s="128">
        <v>89</v>
      </c>
      <c r="Y97" s="130"/>
      <c r="Z97" s="128">
        <v>41</v>
      </c>
      <c r="AA97" s="130"/>
      <c r="AB97" s="128">
        <v>47</v>
      </c>
      <c r="AC97" s="130"/>
      <c r="AD97" s="100">
        <f t="shared" si="3"/>
        <v>1162</v>
      </c>
      <c r="AE97" s="101"/>
      <c r="AF97" s="100">
        <f t="shared" si="0"/>
        <v>96.833333333333329</v>
      </c>
      <c r="AG97" s="101"/>
      <c r="AH97" s="100">
        <f t="shared" si="1"/>
        <v>778</v>
      </c>
      <c r="AI97" s="101"/>
      <c r="AJ97" s="100">
        <f t="shared" si="2"/>
        <v>129.66666666666666</v>
      </c>
      <c r="AK97" s="101"/>
    </row>
    <row r="98" spans="2:37" ht="12.75" hidden="1" customHeight="1">
      <c r="B98" s="37" t="s">
        <v>85</v>
      </c>
      <c r="C98" s="38"/>
      <c r="D98" s="38"/>
      <c r="E98" s="39"/>
      <c r="F98" s="128">
        <v>45</v>
      </c>
      <c r="G98" s="130"/>
      <c r="H98" s="128">
        <v>68</v>
      </c>
      <c r="I98" s="130"/>
      <c r="J98" s="128">
        <v>77</v>
      </c>
      <c r="K98" s="130"/>
      <c r="L98" s="128">
        <v>104</v>
      </c>
      <c r="M98" s="130"/>
      <c r="N98" s="128">
        <v>102</v>
      </c>
      <c r="O98" s="130"/>
      <c r="P98" s="128">
        <v>104</v>
      </c>
      <c r="Q98" s="130"/>
      <c r="R98" s="128">
        <v>92</v>
      </c>
      <c r="S98" s="130"/>
      <c r="T98" s="128">
        <v>82</v>
      </c>
      <c r="U98" s="130"/>
      <c r="V98" s="128">
        <v>45</v>
      </c>
      <c r="W98" s="130"/>
      <c r="X98" s="128">
        <v>66</v>
      </c>
      <c r="Y98" s="130"/>
      <c r="Z98" s="128">
        <v>47</v>
      </c>
      <c r="AA98" s="130"/>
      <c r="AB98" s="128">
        <v>35</v>
      </c>
      <c r="AC98" s="130"/>
      <c r="AD98" s="100">
        <f t="shared" si="3"/>
        <v>867</v>
      </c>
      <c r="AE98" s="101"/>
      <c r="AF98" s="100">
        <f t="shared" si="0"/>
        <v>72.25</v>
      </c>
      <c r="AG98" s="101"/>
      <c r="AH98" s="100">
        <f t="shared" si="1"/>
        <v>561</v>
      </c>
      <c r="AI98" s="101"/>
      <c r="AJ98" s="100">
        <f t="shared" si="2"/>
        <v>93.5</v>
      </c>
      <c r="AK98" s="101"/>
    </row>
    <row r="99" spans="2:37" ht="12.75" hidden="1" customHeight="1">
      <c r="B99" s="37" t="s">
        <v>86</v>
      </c>
      <c r="C99" s="38"/>
      <c r="D99" s="38"/>
      <c r="E99" s="39"/>
      <c r="F99" s="128">
        <v>54</v>
      </c>
      <c r="G99" s="130"/>
      <c r="H99" s="128">
        <v>66</v>
      </c>
      <c r="I99" s="130"/>
      <c r="J99" s="128">
        <v>103</v>
      </c>
      <c r="K99" s="130"/>
      <c r="L99" s="128">
        <v>100</v>
      </c>
      <c r="M99" s="130"/>
      <c r="N99" s="128">
        <v>174</v>
      </c>
      <c r="O99" s="130"/>
      <c r="P99" s="128">
        <v>139</v>
      </c>
      <c r="Q99" s="130"/>
      <c r="R99" s="128">
        <v>114</v>
      </c>
      <c r="S99" s="130"/>
      <c r="T99" s="128">
        <v>128</v>
      </c>
      <c r="U99" s="130"/>
      <c r="V99" s="128">
        <v>54</v>
      </c>
      <c r="W99" s="130"/>
      <c r="X99" s="128">
        <v>74</v>
      </c>
      <c r="Y99" s="130"/>
      <c r="Z99" s="128">
        <v>46</v>
      </c>
      <c r="AA99" s="130"/>
      <c r="AB99" s="128">
        <v>38</v>
      </c>
      <c r="AC99" s="130"/>
      <c r="AD99" s="100">
        <f t="shared" si="3"/>
        <v>1090</v>
      </c>
      <c r="AE99" s="101"/>
      <c r="AF99" s="100">
        <f t="shared" si="0"/>
        <v>90.833333333333329</v>
      </c>
      <c r="AG99" s="101"/>
      <c r="AH99" s="100">
        <f t="shared" si="1"/>
        <v>758</v>
      </c>
      <c r="AI99" s="101"/>
      <c r="AJ99" s="100">
        <f t="shared" si="2"/>
        <v>126.33333333333333</v>
      </c>
      <c r="AK99" s="101"/>
    </row>
    <row r="100" spans="2:37" ht="12.75" hidden="1" customHeight="1">
      <c r="B100" s="37" t="s">
        <v>87</v>
      </c>
      <c r="C100" s="38"/>
      <c r="D100" s="38"/>
      <c r="E100" s="39"/>
      <c r="F100" s="128">
        <v>64</v>
      </c>
      <c r="G100" s="130"/>
      <c r="H100" s="128">
        <v>83</v>
      </c>
      <c r="I100" s="130"/>
      <c r="J100" s="128">
        <v>95</v>
      </c>
      <c r="K100" s="130"/>
      <c r="L100" s="128">
        <v>110</v>
      </c>
      <c r="M100" s="130"/>
      <c r="N100" s="128">
        <v>133</v>
      </c>
      <c r="O100" s="130"/>
      <c r="P100" s="128">
        <v>123</v>
      </c>
      <c r="Q100" s="130"/>
      <c r="R100" s="128">
        <v>97</v>
      </c>
      <c r="S100" s="130"/>
      <c r="T100" s="128">
        <v>95</v>
      </c>
      <c r="U100" s="130"/>
      <c r="V100" s="128">
        <v>60</v>
      </c>
      <c r="W100" s="130"/>
      <c r="X100" s="128">
        <v>67</v>
      </c>
      <c r="Y100" s="130"/>
      <c r="Z100" s="128">
        <v>53</v>
      </c>
      <c r="AA100" s="130"/>
      <c r="AB100" s="128">
        <v>48</v>
      </c>
      <c r="AC100" s="130"/>
      <c r="AD100" s="100">
        <f t="shared" si="3"/>
        <v>1028</v>
      </c>
      <c r="AE100" s="101"/>
      <c r="AF100" s="100">
        <f t="shared" si="0"/>
        <v>85.666666666666671</v>
      </c>
      <c r="AG100" s="101"/>
      <c r="AH100" s="100">
        <f t="shared" si="1"/>
        <v>653</v>
      </c>
      <c r="AI100" s="101"/>
      <c r="AJ100" s="100">
        <f t="shared" si="2"/>
        <v>108.83333333333333</v>
      </c>
      <c r="AK100" s="101"/>
    </row>
    <row r="101" spans="2:37" ht="12.75" hidden="1" customHeight="1">
      <c r="B101" s="37" t="s">
        <v>88</v>
      </c>
      <c r="C101" s="38"/>
      <c r="D101" s="38"/>
      <c r="E101" s="39"/>
      <c r="F101" s="128">
        <v>61</v>
      </c>
      <c r="G101" s="130"/>
      <c r="H101" s="128">
        <v>84</v>
      </c>
      <c r="I101" s="130"/>
      <c r="J101" s="128">
        <v>117</v>
      </c>
      <c r="K101" s="130"/>
      <c r="L101" s="128">
        <v>143</v>
      </c>
      <c r="M101" s="130"/>
      <c r="N101" s="128">
        <v>156</v>
      </c>
      <c r="O101" s="130"/>
      <c r="P101" s="128">
        <v>153</v>
      </c>
      <c r="Q101" s="130"/>
      <c r="R101" s="128">
        <v>112</v>
      </c>
      <c r="S101" s="130"/>
      <c r="T101" s="128">
        <v>116</v>
      </c>
      <c r="U101" s="130"/>
      <c r="V101" s="128">
        <v>79</v>
      </c>
      <c r="W101" s="130"/>
      <c r="X101" s="128">
        <v>84</v>
      </c>
      <c r="Y101" s="130"/>
      <c r="Z101" s="128">
        <v>58</v>
      </c>
      <c r="AA101" s="130"/>
      <c r="AB101" s="128">
        <v>49</v>
      </c>
      <c r="AC101" s="130"/>
      <c r="AD101" s="100">
        <f t="shared" si="3"/>
        <v>1212</v>
      </c>
      <c r="AE101" s="101"/>
      <c r="AF101" s="100">
        <f t="shared" si="0"/>
        <v>101</v>
      </c>
      <c r="AG101" s="101"/>
      <c r="AH101" s="100">
        <f t="shared" si="1"/>
        <v>797</v>
      </c>
      <c r="AI101" s="101"/>
      <c r="AJ101" s="100">
        <f t="shared" si="2"/>
        <v>132.83333333333334</v>
      </c>
      <c r="AK101" s="101"/>
    </row>
    <row r="102" spans="2:37" ht="12.75" hidden="1" customHeight="1">
      <c r="B102" s="37" t="s">
        <v>89</v>
      </c>
      <c r="C102" s="38"/>
      <c r="D102" s="38"/>
      <c r="E102" s="39"/>
      <c r="F102" s="128">
        <v>88</v>
      </c>
      <c r="G102" s="130"/>
      <c r="H102" s="128">
        <v>95</v>
      </c>
      <c r="I102" s="130"/>
      <c r="J102" s="128">
        <v>88</v>
      </c>
      <c r="K102" s="130"/>
      <c r="L102" s="128">
        <v>115</v>
      </c>
      <c r="M102" s="130"/>
      <c r="N102" s="128">
        <v>191</v>
      </c>
      <c r="O102" s="130"/>
      <c r="P102" s="128">
        <v>203</v>
      </c>
      <c r="Q102" s="130"/>
      <c r="R102" s="128">
        <v>102</v>
      </c>
      <c r="S102" s="130"/>
      <c r="T102" s="128">
        <v>147</v>
      </c>
      <c r="U102" s="130"/>
      <c r="V102" s="128">
        <v>85</v>
      </c>
      <c r="W102" s="130"/>
      <c r="X102" s="128">
        <v>103</v>
      </c>
      <c r="Y102" s="130"/>
      <c r="Z102" s="128">
        <v>40</v>
      </c>
      <c r="AA102" s="130"/>
      <c r="AB102" s="128">
        <v>48</v>
      </c>
      <c r="AC102" s="130"/>
      <c r="AD102" s="100">
        <f t="shared" si="3"/>
        <v>1305</v>
      </c>
      <c r="AE102" s="101"/>
      <c r="AF102" s="100">
        <f t="shared" si="0"/>
        <v>108.75</v>
      </c>
      <c r="AG102" s="101"/>
      <c r="AH102" s="100">
        <f t="shared" si="1"/>
        <v>846</v>
      </c>
      <c r="AI102" s="101"/>
      <c r="AJ102" s="100">
        <f t="shared" si="2"/>
        <v>141</v>
      </c>
      <c r="AK102" s="101"/>
    </row>
    <row r="103" spans="2:37" ht="12.75" hidden="1" customHeight="1">
      <c r="B103" s="40"/>
      <c r="C103" s="41"/>
      <c r="D103" s="41"/>
      <c r="E103" s="42"/>
      <c r="F103" s="128"/>
      <c r="G103" s="130"/>
      <c r="H103" s="128"/>
      <c r="I103" s="130"/>
      <c r="J103" s="128"/>
      <c r="K103" s="130"/>
      <c r="L103" s="128"/>
      <c r="M103" s="130"/>
      <c r="N103" s="128"/>
      <c r="O103" s="130"/>
      <c r="P103" s="128"/>
      <c r="Q103" s="130"/>
      <c r="R103" s="128"/>
      <c r="S103" s="130"/>
      <c r="T103" s="128"/>
      <c r="U103" s="130"/>
      <c r="V103" s="128"/>
      <c r="W103" s="130"/>
      <c r="X103" s="128"/>
      <c r="Y103" s="130"/>
      <c r="Z103" s="128"/>
      <c r="AA103" s="130"/>
      <c r="AB103" s="128"/>
      <c r="AC103" s="130"/>
      <c r="AD103" s="100"/>
      <c r="AE103" s="101"/>
      <c r="AF103" s="100"/>
      <c r="AG103" s="101"/>
      <c r="AH103" s="100"/>
      <c r="AI103" s="101"/>
      <c r="AJ103" s="100"/>
      <c r="AK103" s="101"/>
    </row>
    <row r="104" spans="2:37" ht="11.1" customHeight="1">
      <c r="F104" s="134" t="s">
        <v>24</v>
      </c>
      <c r="G104" s="135"/>
      <c r="H104" s="134" t="s">
        <v>40</v>
      </c>
      <c r="I104" s="135"/>
      <c r="J104" s="134" t="s">
        <v>41</v>
      </c>
      <c r="K104" s="135"/>
      <c r="L104" s="134" t="s">
        <v>42</v>
      </c>
      <c r="M104" s="135"/>
      <c r="N104" s="134" t="s">
        <v>43</v>
      </c>
      <c r="O104" s="135"/>
      <c r="P104" s="134" t="s">
        <v>44</v>
      </c>
      <c r="Q104" s="135"/>
      <c r="R104" s="134" t="s">
        <v>45</v>
      </c>
      <c r="S104" s="135"/>
      <c r="T104" s="134" t="s">
        <v>31</v>
      </c>
      <c r="U104" s="135"/>
      <c r="V104" s="134" t="s">
        <v>46</v>
      </c>
      <c r="W104" s="135"/>
      <c r="X104" s="134" t="s">
        <v>33</v>
      </c>
      <c r="Y104" s="135"/>
      <c r="Z104" s="134" t="s">
        <v>34</v>
      </c>
      <c r="AA104" s="135"/>
      <c r="AB104" s="134" t="s">
        <v>47</v>
      </c>
      <c r="AC104" s="135"/>
      <c r="AD104" s="134" t="s">
        <v>48</v>
      </c>
      <c r="AE104" s="136"/>
      <c r="AF104" s="136"/>
      <c r="AG104" s="135"/>
      <c r="AH104" s="134" t="s">
        <v>49</v>
      </c>
      <c r="AI104" s="136"/>
      <c r="AJ104" s="136"/>
      <c r="AK104" s="135"/>
    </row>
    <row r="105" spans="2:37" ht="11.1" customHeight="1">
      <c r="B105" s="43"/>
      <c r="C105" s="44" t="s">
        <v>90</v>
      </c>
      <c r="D105" s="44"/>
      <c r="E105" s="45"/>
      <c r="F105" s="137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9"/>
      <c r="AD105" s="134" t="s">
        <v>21</v>
      </c>
      <c r="AE105" s="135"/>
      <c r="AF105" s="134" t="s">
        <v>50</v>
      </c>
      <c r="AG105" s="135"/>
      <c r="AH105" s="134" t="s">
        <v>21</v>
      </c>
      <c r="AI105" s="135"/>
      <c r="AJ105" s="134" t="s">
        <v>50</v>
      </c>
      <c r="AK105" s="135"/>
    </row>
    <row r="106" spans="2:37" ht="11.1" customHeight="1">
      <c r="B106" s="46" t="s">
        <v>51</v>
      </c>
      <c r="C106" s="24"/>
      <c r="D106" s="24"/>
      <c r="E106" s="47"/>
      <c r="F106" s="134">
        <v>47</v>
      </c>
      <c r="G106" s="135"/>
      <c r="H106" s="134">
        <v>83</v>
      </c>
      <c r="I106" s="135"/>
      <c r="J106" s="134">
        <v>76</v>
      </c>
      <c r="K106" s="135"/>
      <c r="L106" s="134">
        <v>91</v>
      </c>
      <c r="M106" s="135"/>
      <c r="N106" s="134">
        <v>109</v>
      </c>
      <c r="O106" s="135"/>
      <c r="P106" s="134">
        <v>101</v>
      </c>
      <c r="Q106" s="135"/>
      <c r="R106" s="134">
        <v>83</v>
      </c>
      <c r="S106" s="135"/>
      <c r="T106" s="134">
        <v>74</v>
      </c>
      <c r="U106" s="135"/>
      <c r="V106" s="134">
        <v>46</v>
      </c>
      <c r="W106" s="135"/>
      <c r="X106" s="134">
        <v>54</v>
      </c>
      <c r="Y106" s="135"/>
      <c r="Z106" s="134">
        <v>38</v>
      </c>
      <c r="AA106" s="135"/>
      <c r="AB106" s="134">
        <v>38</v>
      </c>
      <c r="AC106" s="135"/>
      <c r="AD106" s="100">
        <f>SUM(F106:AB106)</f>
        <v>840</v>
      </c>
      <c r="AE106" s="101"/>
      <c r="AF106" s="100">
        <f t="shared" ref="AF106:AF145" si="4">AD106/12</f>
        <v>70</v>
      </c>
      <c r="AG106" s="101"/>
      <c r="AH106" s="100">
        <f t="shared" ref="AH106:AH145" si="5">SUM(J106:U106)</f>
        <v>534</v>
      </c>
      <c r="AI106" s="101"/>
      <c r="AJ106" s="100">
        <f t="shared" ref="AJ106:AJ145" si="6">AH106/6</f>
        <v>89</v>
      </c>
      <c r="AK106" s="101"/>
    </row>
    <row r="107" spans="2:37" ht="11.1" customHeight="1">
      <c r="B107" s="46" t="s">
        <v>52</v>
      </c>
      <c r="C107" s="24"/>
      <c r="D107" s="24"/>
      <c r="E107" s="47"/>
      <c r="F107" s="134">
        <v>89</v>
      </c>
      <c r="G107" s="135"/>
      <c r="H107" s="134">
        <v>117</v>
      </c>
      <c r="I107" s="135"/>
      <c r="J107" s="134">
        <v>129</v>
      </c>
      <c r="K107" s="135"/>
      <c r="L107" s="134">
        <v>166</v>
      </c>
      <c r="M107" s="135"/>
      <c r="N107" s="134">
        <v>193</v>
      </c>
      <c r="O107" s="135"/>
      <c r="P107" s="134">
        <v>184</v>
      </c>
      <c r="Q107" s="135"/>
      <c r="R107" s="134">
        <v>135</v>
      </c>
      <c r="S107" s="135"/>
      <c r="T107" s="134">
        <v>137</v>
      </c>
      <c r="U107" s="135"/>
      <c r="V107" s="134">
        <v>90</v>
      </c>
      <c r="W107" s="135"/>
      <c r="X107" s="134">
        <v>96</v>
      </c>
      <c r="Y107" s="135"/>
      <c r="Z107" s="134">
        <v>73</v>
      </c>
      <c r="AA107" s="135"/>
      <c r="AB107" s="134">
        <v>71</v>
      </c>
      <c r="AC107" s="135"/>
      <c r="AD107" s="100">
        <f t="shared" ref="AD107:AD145" si="7">SUM(F107:AC107)</f>
        <v>1480</v>
      </c>
      <c r="AE107" s="101"/>
      <c r="AF107" s="100">
        <f t="shared" si="4"/>
        <v>123.33333333333333</v>
      </c>
      <c r="AG107" s="101"/>
      <c r="AH107" s="100">
        <f t="shared" si="5"/>
        <v>944</v>
      </c>
      <c r="AI107" s="101"/>
      <c r="AJ107" s="100">
        <f t="shared" si="6"/>
        <v>157.33333333333334</v>
      </c>
      <c r="AK107" s="101"/>
    </row>
    <row r="108" spans="2:37" ht="11.1" customHeight="1">
      <c r="B108" s="46" t="s">
        <v>39</v>
      </c>
      <c r="C108" s="24"/>
      <c r="D108" s="24"/>
      <c r="E108" s="47"/>
      <c r="F108" s="134">
        <v>46</v>
      </c>
      <c r="G108" s="135"/>
      <c r="H108" s="134">
        <v>61</v>
      </c>
      <c r="I108" s="135"/>
      <c r="J108" s="134">
        <v>76</v>
      </c>
      <c r="K108" s="135"/>
      <c r="L108" s="134">
        <v>91</v>
      </c>
      <c r="M108" s="135"/>
      <c r="N108" s="134">
        <v>107</v>
      </c>
      <c r="O108" s="135"/>
      <c r="P108" s="134">
        <v>93</v>
      </c>
      <c r="Q108" s="135"/>
      <c r="R108" s="134">
        <v>77</v>
      </c>
      <c r="S108" s="135"/>
      <c r="T108" s="134">
        <v>73</v>
      </c>
      <c r="U108" s="135"/>
      <c r="V108" s="134">
        <v>49</v>
      </c>
      <c r="W108" s="135"/>
      <c r="X108" s="134">
        <v>48</v>
      </c>
      <c r="Y108" s="135"/>
      <c r="Z108" s="134">
        <v>37</v>
      </c>
      <c r="AA108" s="135"/>
      <c r="AB108" s="134">
        <v>34</v>
      </c>
      <c r="AC108" s="135"/>
      <c r="AD108" s="100">
        <f t="shared" si="7"/>
        <v>792</v>
      </c>
      <c r="AE108" s="101"/>
      <c r="AF108" s="100">
        <f t="shared" si="4"/>
        <v>66</v>
      </c>
      <c r="AG108" s="101"/>
      <c r="AH108" s="100">
        <f t="shared" si="5"/>
        <v>517</v>
      </c>
      <c r="AI108" s="101"/>
      <c r="AJ108" s="100">
        <f t="shared" si="6"/>
        <v>86.166666666666671</v>
      </c>
      <c r="AK108" s="101"/>
    </row>
    <row r="109" spans="2:37" ht="11.1" customHeight="1">
      <c r="B109" s="46" t="s">
        <v>53</v>
      </c>
      <c r="C109" s="24"/>
      <c r="D109" s="24"/>
      <c r="E109" s="47"/>
      <c r="F109" s="134">
        <v>42</v>
      </c>
      <c r="G109" s="135"/>
      <c r="H109" s="134">
        <v>59</v>
      </c>
      <c r="I109" s="135"/>
      <c r="J109" s="134">
        <v>65</v>
      </c>
      <c r="K109" s="135"/>
      <c r="L109" s="134">
        <v>76</v>
      </c>
      <c r="M109" s="135"/>
      <c r="N109" s="134">
        <v>90</v>
      </c>
      <c r="O109" s="135"/>
      <c r="P109" s="134">
        <v>87</v>
      </c>
      <c r="Q109" s="135"/>
      <c r="R109" s="134">
        <v>71</v>
      </c>
      <c r="S109" s="135"/>
      <c r="T109" s="134">
        <v>67</v>
      </c>
      <c r="U109" s="135"/>
      <c r="V109" s="134">
        <v>40</v>
      </c>
      <c r="W109" s="135"/>
      <c r="X109" s="134">
        <v>46</v>
      </c>
      <c r="Y109" s="135"/>
      <c r="Z109" s="134">
        <v>32</v>
      </c>
      <c r="AA109" s="135"/>
      <c r="AB109" s="134">
        <v>28</v>
      </c>
      <c r="AC109" s="135"/>
      <c r="AD109" s="100">
        <f t="shared" si="7"/>
        <v>703</v>
      </c>
      <c r="AE109" s="101"/>
      <c r="AF109" s="100">
        <f t="shared" si="4"/>
        <v>58.583333333333336</v>
      </c>
      <c r="AG109" s="101"/>
      <c r="AH109" s="100">
        <f t="shared" si="5"/>
        <v>456</v>
      </c>
      <c r="AI109" s="101"/>
      <c r="AJ109" s="100">
        <f t="shared" si="6"/>
        <v>76</v>
      </c>
      <c r="AK109" s="101"/>
    </row>
    <row r="110" spans="2:37" ht="11.1" customHeight="1">
      <c r="B110" s="46" t="s">
        <v>54</v>
      </c>
      <c r="C110" s="24"/>
      <c r="D110" s="24"/>
      <c r="E110" s="47"/>
      <c r="F110" s="134">
        <v>55</v>
      </c>
      <c r="G110" s="135"/>
      <c r="H110" s="134">
        <v>69</v>
      </c>
      <c r="I110" s="135"/>
      <c r="J110" s="134">
        <v>97</v>
      </c>
      <c r="K110" s="135"/>
      <c r="L110" s="134">
        <v>119</v>
      </c>
      <c r="M110" s="135"/>
      <c r="N110" s="134">
        <v>140</v>
      </c>
      <c r="O110" s="135"/>
      <c r="P110" s="134">
        <v>120</v>
      </c>
      <c r="Q110" s="135"/>
      <c r="R110" s="134">
        <v>86</v>
      </c>
      <c r="S110" s="135"/>
      <c r="T110" s="134">
        <v>97</v>
      </c>
      <c r="U110" s="135"/>
      <c r="V110" s="134">
        <v>61</v>
      </c>
      <c r="W110" s="135"/>
      <c r="X110" s="134">
        <v>73</v>
      </c>
      <c r="Y110" s="135"/>
      <c r="Z110" s="134">
        <v>53</v>
      </c>
      <c r="AA110" s="135"/>
      <c r="AB110" s="134">
        <v>46</v>
      </c>
      <c r="AC110" s="135"/>
      <c r="AD110" s="100">
        <f t="shared" si="7"/>
        <v>1016</v>
      </c>
      <c r="AE110" s="101"/>
      <c r="AF110" s="100">
        <f t="shared" si="4"/>
        <v>84.666666666666671</v>
      </c>
      <c r="AG110" s="101"/>
      <c r="AH110" s="100">
        <f t="shared" si="5"/>
        <v>659</v>
      </c>
      <c r="AI110" s="101"/>
      <c r="AJ110" s="100">
        <f t="shared" si="6"/>
        <v>109.83333333333333</v>
      </c>
      <c r="AK110" s="101"/>
    </row>
    <row r="111" spans="2:37" ht="11.1" customHeight="1">
      <c r="B111" s="46" t="s">
        <v>55</v>
      </c>
      <c r="C111" s="24"/>
      <c r="D111" s="24"/>
      <c r="E111" s="47"/>
      <c r="F111" s="134">
        <v>82</v>
      </c>
      <c r="G111" s="135"/>
      <c r="H111" s="134">
        <v>110</v>
      </c>
      <c r="I111" s="135"/>
      <c r="J111" s="134">
        <v>116</v>
      </c>
      <c r="K111" s="135"/>
      <c r="L111" s="134">
        <v>144</v>
      </c>
      <c r="M111" s="135"/>
      <c r="N111" s="134">
        <v>172</v>
      </c>
      <c r="O111" s="135"/>
      <c r="P111" s="134">
        <v>156</v>
      </c>
      <c r="Q111" s="135"/>
      <c r="R111" s="134">
        <v>123</v>
      </c>
      <c r="S111" s="135"/>
      <c r="T111" s="134">
        <v>118</v>
      </c>
      <c r="U111" s="135"/>
      <c r="V111" s="134">
        <v>76</v>
      </c>
      <c r="W111" s="135"/>
      <c r="X111" s="134">
        <v>83</v>
      </c>
      <c r="Y111" s="135"/>
      <c r="Z111" s="134">
        <v>62</v>
      </c>
      <c r="AA111" s="135"/>
      <c r="AB111" s="134">
        <v>61</v>
      </c>
      <c r="AC111" s="135"/>
      <c r="AD111" s="100">
        <f t="shared" si="7"/>
        <v>1303</v>
      </c>
      <c r="AE111" s="101"/>
      <c r="AF111" s="100">
        <f t="shared" si="4"/>
        <v>108.58333333333333</v>
      </c>
      <c r="AG111" s="101"/>
      <c r="AH111" s="100">
        <f t="shared" si="5"/>
        <v>829</v>
      </c>
      <c r="AI111" s="101"/>
      <c r="AJ111" s="100">
        <f t="shared" si="6"/>
        <v>138.16666666666666</v>
      </c>
      <c r="AK111" s="101"/>
    </row>
    <row r="112" spans="2:37" ht="11.1" customHeight="1">
      <c r="B112" s="46" t="s">
        <v>56</v>
      </c>
      <c r="C112" s="24"/>
      <c r="D112" s="24"/>
      <c r="E112" s="47"/>
      <c r="F112" s="134">
        <v>74</v>
      </c>
      <c r="G112" s="135"/>
      <c r="H112" s="134">
        <v>88</v>
      </c>
      <c r="I112" s="135"/>
      <c r="J112" s="134">
        <v>103</v>
      </c>
      <c r="K112" s="135"/>
      <c r="L112" s="134">
        <v>132</v>
      </c>
      <c r="M112" s="135"/>
      <c r="N112" s="134">
        <v>159</v>
      </c>
      <c r="O112" s="135"/>
      <c r="P112" s="134">
        <v>132</v>
      </c>
      <c r="Q112" s="135"/>
      <c r="R112" s="134">
        <v>103</v>
      </c>
      <c r="S112" s="135"/>
      <c r="T112" s="134">
        <v>98</v>
      </c>
      <c r="U112" s="135"/>
      <c r="V112" s="134">
        <v>69</v>
      </c>
      <c r="W112" s="135"/>
      <c r="X112" s="134">
        <v>75</v>
      </c>
      <c r="Y112" s="135"/>
      <c r="Z112" s="134">
        <v>55</v>
      </c>
      <c r="AA112" s="135"/>
      <c r="AB112" s="134">
        <v>49</v>
      </c>
      <c r="AC112" s="135"/>
      <c r="AD112" s="100">
        <f t="shared" si="7"/>
        <v>1137</v>
      </c>
      <c r="AE112" s="101"/>
      <c r="AF112" s="100">
        <f t="shared" si="4"/>
        <v>94.75</v>
      </c>
      <c r="AG112" s="101"/>
      <c r="AH112" s="100">
        <f t="shared" si="5"/>
        <v>727</v>
      </c>
      <c r="AI112" s="101"/>
      <c r="AJ112" s="100">
        <f t="shared" si="6"/>
        <v>121.16666666666667</v>
      </c>
      <c r="AK112" s="101"/>
    </row>
    <row r="113" spans="2:37" ht="11.1" customHeight="1">
      <c r="B113" s="46" t="s">
        <v>57</v>
      </c>
      <c r="C113" s="24"/>
      <c r="D113" s="24"/>
      <c r="E113" s="47"/>
      <c r="F113" s="134">
        <v>55</v>
      </c>
      <c r="G113" s="135"/>
      <c r="H113" s="134">
        <v>87</v>
      </c>
      <c r="I113" s="135"/>
      <c r="J113" s="134">
        <v>113</v>
      </c>
      <c r="K113" s="135"/>
      <c r="L113" s="134">
        <v>122</v>
      </c>
      <c r="M113" s="135"/>
      <c r="N113" s="134">
        <v>145</v>
      </c>
      <c r="O113" s="135"/>
      <c r="P113" s="134">
        <v>140</v>
      </c>
      <c r="Q113" s="135"/>
      <c r="R113" s="134">
        <v>114</v>
      </c>
      <c r="S113" s="135"/>
      <c r="T113" s="134">
        <v>132</v>
      </c>
      <c r="U113" s="135"/>
      <c r="V113" s="134">
        <v>59</v>
      </c>
      <c r="W113" s="135"/>
      <c r="X113" s="134">
        <v>81</v>
      </c>
      <c r="Y113" s="135"/>
      <c r="Z113" s="134">
        <v>49</v>
      </c>
      <c r="AA113" s="135"/>
      <c r="AB113" s="134">
        <v>55</v>
      </c>
      <c r="AC113" s="135"/>
      <c r="AD113" s="100">
        <f t="shared" si="7"/>
        <v>1152</v>
      </c>
      <c r="AE113" s="101"/>
      <c r="AF113" s="100">
        <f t="shared" si="4"/>
        <v>96</v>
      </c>
      <c r="AG113" s="101"/>
      <c r="AH113" s="100">
        <f t="shared" si="5"/>
        <v>766</v>
      </c>
      <c r="AI113" s="101"/>
      <c r="AJ113" s="100">
        <f t="shared" si="6"/>
        <v>127.66666666666667</v>
      </c>
      <c r="AK113" s="101"/>
    </row>
    <row r="114" spans="2:37" ht="11.1" customHeight="1">
      <c r="B114" s="46" t="s">
        <v>58</v>
      </c>
      <c r="C114" s="24"/>
      <c r="D114" s="24"/>
      <c r="E114" s="47"/>
      <c r="F114" s="134">
        <v>51</v>
      </c>
      <c r="G114" s="135"/>
      <c r="H114" s="134">
        <v>65</v>
      </c>
      <c r="I114" s="135"/>
      <c r="J114" s="134">
        <v>75</v>
      </c>
      <c r="K114" s="135"/>
      <c r="L114" s="134">
        <v>103</v>
      </c>
      <c r="M114" s="135"/>
      <c r="N114" s="134">
        <v>109</v>
      </c>
      <c r="O114" s="135"/>
      <c r="P114" s="134">
        <v>98</v>
      </c>
      <c r="Q114" s="135"/>
      <c r="R114" s="134">
        <v>80</v>
      </c>
      <c r="S114" s="135"/>
      <c r="T114" s="134">
        <v>71</v>
      </c>
      <c r="U114" s="135"/>
      <c r="V114" s="134">
        <v>52</v>
      </c>
      <c r="W114" s="135"/>
      <c r="X114" s="134">
        <v>54</v>
      </c>
      <c r="Y114" s="135"/>
      <c r="Z114" s="134">
        <v>39</v>
      </c>
      <c r="AA114" s="135"/>
      <c r="AB114" s="134">
        <v>36</v>
      </c>
      <c r="AC114" s="135"/>
      <c r="AD114" s="100">
        <f t="shared" si="7"/>
        <v>833</v>
      </c>
      <c r="AE114" s="101"/>
      <c r="AF114" s="100">
        <f t="shared" si="4"/>
        <v>69.416666666666671</v>
      </c>
      <c r="AG114" s="101"/>
      <c r="AH114" s="100">
        <f t="shared" si="5"/>
        <v>536</v>
      </c>
      <c r="AI114" s="101"/>
      <c r="AJ114" s="100">
        <f t="shared" si="6"/>
        <v>89.333333333333329</v>
      </c>
      <c r="AK114" s="101"/>
    </row>
    <row r="115" spans="2:37" ht="11.1" customHeight="1">
      <c r="B115" s="46" t="s">
        <v>59</v>
      </c>
      <c r="C115" s="24"/>
      <c r="D115" s="24"/>
      <c r="E115" s="47"/>
      <c r="F115" s="134">
        <v>37</v>
      </c>
      <c r="G115" s="135"/>
      <c r="H115" s="134">
        <v>65</v>
      </c>
      <c r="I115" s="135"/>
      <c r="J115" s="134">
        <v>90</v>
      </c>
      <c r="K115" s="135"/>
      <c r="L115" s="134">
        <v>91</v>
      </c>
      <c r="M115" s="135"/>
      <c r="N115" s="134">
        <v>122</v>
      </c>
      <c r="O115" s="135"/>
      <c r="P115" s="134">
        <v>110</v>
      </c>
      <c r="Q115" s="135"/>
      <c r="R115" s="134">
        <v>98</v>
      </c>
      <c r="S115" s="135"/>
      <c r="T115" s="134">
        <v>80</v>
      </c>
      <c r="U115" s="135"/>
      <c r="V115" s="134">
        <v>38</v>
      </c>
      <c r="W115" s="135"/>
      <c r="X115" s="134">
        <v>59</v>
      </c>
      <c r="Y115" s="135"/>
      <c r="Z115" s="134">
        <v>30</v>
      </c>
      <c r="AA115" s="135"/>
      <c r="AB115" s="134">
        <v>35</v>
      </c>
      <c r="AC115" s="135"/>
      <c r="AD115" s="100">
        <f t="shared" si="7"/>
        <v>855</v>
      </c>
      <c r="AE115" s="101"/>
      <c r="AF115" s="100">
        <f t="shared" si="4"/>
        <v>71.25</v>
      </c>
      <c r="AG115" s="101"/>
      <c r="AH115" s="100">
        <f t="shared" si="5"/>
        <v>591</v>
      </c>
      <c r="AI115" s="101"/>
      <c r="AJ115" s="100">
        <f t="shared" si="6"/>
        <v>98.5</v>
      </c>
      <c r="AK115" s="101"/>
    </row>
    <row r="116" spans="2:37" ht="11.1" customHeight="1">
      <c r="B116" s="46" t="s">
        <v>60</v>
      </c>
      <c r="C116" s="24"/>
      <c r="D116" s="24"/>
      <c r="E116" s="47"/>
      <c r="F116" s="134">
        <v>48</v>
      </c>
      <c r="G116" s="135"/>
      <c r="H116" s="134">
        <v>69</v>
      </c>
      <c r="I116" s="135"/>
      <c r="J116" s="134">
        <v>106</v>
      </c>
      <c r="K116" s="135"/>
      <c r="L116" s="134">
        <v>96</v>
      </c>
      <c r="M116" s="135"/>
      <c r="N116" s="134">
        <v>153</v>
      </c>
      <c r="O116" s="135"/>
      <c r="P116" s="134">
        <v>117</v>
      </c>
      <c r="Q116" s="135"/>
      <c r="R116" s="134">
        <v>90</v>
      </c>
      <c r="S116" s="135"/>
      <c r="T116" s="134">
        <v>113</v>
      </c>
      <c r="U116" s="135"/>
      <c r="V116" s="134">
        <v>48</v>
      </c>
      <c r="W116" s="135"/>
      <c r="X116" s="134">
        <v>65</v>
      </c>
      <c r="Y116" s="135"/>
      <c r="Z116" s="134">
        <v>33</v>
      </c>
      <c r="AA116" s="135"/>
      <c r="AB116" s="134">
        <v>43</v>
      </c>
      <c r="AC116" s="135"/>
      <c r="AD116" s="100">
        <f t="shared" si="7"/>
        <v>981</v>
      </c>
      <c r="AE116" s="101"/>
      <c r="AF116" s="100">
        <f t="shared" si="4"/>
        <v>81.75</v>
      </c>
      <c r="AG116" s="101"/>
      <c r="AH116" s="100">
        <f t="shared" si="5"/>
        <v>675</v>
      </c>
      <c r="AI116" s="101"/>
      <c r="AJ116" s="100">
        <f t="shared" si="6"/>
        <v>112.5</v>
      </c>
      <c r="AK116" s="101"/>
    </row>
    <row r="117" spans="2:37" ht="11.1" customHeight="1">
      <c r="B117" s="46" t="s">
        <v>61</v>
      </c>
      <c r="C117" s="24"/>
      <c r="D117" s="24"/>
      <c r="E117" s="47"/>
      <c r="F117" s="134">
        <v>53</v>
      </c>
      <c r="G117" s="135"/>
      <c r="H117" s="134">
        <v>71</v>
      </c>
      <c r="I117" s="135"/>
      <c r="J117" s="134">
        <v>94</v>
      </c>
      <c r="K117" s="135"/>
      <c r="L117" s="134">
        <v>113</v>
      </c>
      <c r="M117" s="135"/>
      <c r="N117" s="134">
        <v>135</v>
      </c>
      <c r="O117" s="135"/>
      <c r="P117" s="134">
        <v>126</v>
      </c>
      <c r="Q117" s="135"/>
      <c r="R117" s="134">
        <v>100</v>
      </c>
      <c r="S117" s="135"/>
      <c r="T117" s="134">
        <v>96</v>
      </c>
      <c r="U117" s="135"/>
      <c r="V117" s="134">
        <v>53</v>
      </c>
      <c r="W117" s="135"/>
      <c r="X117" s="134">
        <v>68</v>
      </c>
      <c r="Y117" s="135"/>
      <c r="Z117" s="134">
        <v>52</v>
      </c>
      <c r="AA117" s="135"/>
      <c r="AB117" s="134">
        <v>39</v>
      </c>
      <c r="AC117" s="135"/>
      <c r="AD117" s="100">
        <f t="shared" si="7"/>
        <v>1000</v>
      </c>
      <c r="AE117" s="101"/>
      <c r="AF117" s="100">
        <f t="shared" si="4"/>
        <v>83.333333333333329</v>
      </c>
      <c r="AG117" s="101"/>
      <c r="AH117" s="100">
        <f t="shared" si="5"/>
        <v>664</v>
      </c>
      <c r="AI117" s="101"/>
      <c r="AJ117" s="100">
        <f t="shared" si="6"/>
        <v>110.66666666666667</v>
      </c>
      <c r="AK117" s="101"/>
    </row>
    <row r="118" spans="2:37" ht="11.1" customHeight="1">
      <c r="B118" s="46" t="s">
        <v>62</v>
      </c>
      <c r="C118" s="24"/>
      <c r="D118" s="24"/>
      <c r="E118" s="47"/>
      <c r="F118" s="134">
        <v>53</v>
      </c>
      <c r="G118" s="135"/>
      <c r="H118" s="134">
        <v>71</v>
      </c>
      <c r="I118" s="135"/>
      <c r="J118" s="134">
        <v>80</v>
      </c>
      <c r="K118" s="135"/>
      <c r="L118" s="134">
        <v>107</v>
      </c>
      <c r="M118" s="135"/>
      <c r="N118" s="134">
        <v>113</v>
      </c>
      <c r="O118" s="135"/>
      <c r="P118" s="134">
        <v>104</v>
      </c>
      <c r="Q118" s="135"/>
      <c r="R118" s="134">
        <v>80</v>
      </c>
      <c r="S118" s="135"/>
      <c r="T118" s="134">
        <v>74</v>
      </c>
      <c r="U118" s="135"/>
      <c r="V118" s="134">
        <v>49</v>
      </c>
      <c r="W118" s="135"/>
      <c r="X118" s="134">
        <v>53</v>
      </c>
      <c r="Y118" s="135"/>
      <c r="Z118" s="134">
        <v>37</v>
      </c>
      <c r="AA118" s="135"/>
      <c r="AB118" s="134">
        <v>37</v>
      </c>
      <c r="AC118" s="135"/>
      <c r="AD118" s="100">
        <f t="shared" si="7"/>
        <v>858</v>
      </c>
      <c r="AE118" s="101"/>
      <c r="AF118" s="100">
        <f t="shared" si="4"/>
        <v>71.5</v>
      </c>
      <c r="AG118" s="101"/>
      <c r="AH118" s="100">
        <f t="shared" si="5"/>
        <v>558</v>
      </c>
      <c r="AI118" s="101"/>
      <c r="AJ118" s="100">
        <f t="shared" si="6"/>
        <v>93</v>
      </c>
      <c r="AK118" s="101"/>
    </row>
    <row r="119" spans="2:37" ht="11.1" customHeight="1">
      <c r="B119" s="46" t="s">
        <v>63</v>
      </c>
      <c r="C119" s="24"/>
      <c r="D119" s="24"/>
      <c r="E119" s="47"/>
      <c r="F119" s="134">
        <v>70</v>
      </c>
      <c r="G119" s="135"/>
      <c r="H119" s="134">
        <v>89</v>
      </c>
      <c r="I119" s="135"/>
      <c r="J119" s="134">
        <v>136</v>
      </c>
      <c r="K119" s="135"/>
      <c r="L119" s="134">
        <v>127</v>
      </c>
      <c r="M119" s="135"/>
      <c r="N119" s="134">
        <v>106</v>
      </c>
      <c r="O119" s="135"/>
      <c r="P119" s="134">
        <v>157</v>
      </c>
      <c r="Q119" s="135"/>
      <c r="R119" s="134">
        <v>98</v>
      </c>
      <c r="S119" s="135"/>
      <c r="T119" s="134">
        <v>158</v>
      </c>
      <c r="U119" s="135"/>
      <c r="V119" s="134">
        <v>61</v>
      </c>
      <c r="W119" s="135"/>
      <c r="X119" s="134">
        <v>105</v>
      </c>
      <c r="Y119" s="135"/>
      <c r="Z119" s="134">
        <v>55</v>
      </c>
      <c r="AA119" s="135"/>
      <c r="AB119" s="134">
        <v>42</v>
      </c>
      <c r="AC119" s="135"/>
      <c r="AD119" s="100">
        <f t="shared" si="7"/>
        <v>1204</v>
      </c>
      <c r="AE119" s="101"/>
      <c r="AF119" s="100">
        <f t="shared" si="4"/>
        <v>100.33333333333333</v>
      </c>
      <c r="AG119" s="101"/>
      <c r="AH119" s="100">
        <f t="shared" si="5"/>
        <v>782</v>
      </c>
      <c r="AI119" s="101"/>
      <c r="AJ119" s="100">
        <f t="shared" si="6"/>
        <v>130.33333333333334</v>
      </c>
      <c r="AK119" s="101"/>
    </row>
    <row r="120" spans="2:37" ht="11.1" customHeight="1">
      <c r="B120" s="46" t="s">
        <v>64</v>
      </c>
      <c r="C120" s="24"/>
      <c r="D120" s="24"/>
      <c r="E120" s="47"/>
      <c r="F120" s="134">
        <v>54</v>
      </c>
      <c r="G120" s="135"/>
      <c r="H120" s="134">
        <v>80</v>
      </c>
      <c r="I120" s="135"/>
      <c r="J120" s="134">
        <v>96</v>
      </c>
      <c r="K120" s="135"/>
      <c r="L120" s="134">
        <v>115</v>
      </c>
      <c r="M120" s="135"/>
      <c r="N120" s="134">
        <v>137</v>
      </c>
      <c r="O120" s="135"/>
      <c r="P120" s="134">
        <v>130</v>
      </c>
      <c r="Q120" s="135"/>
      <c r="R120" s="134">
        <v>102</v>
      </c>
      <c r="S120" s="135"/>
      <c r="T120" s="134">
        <v>105</v>
      </c>
      <c r="U120" s="135"/>
      <c r="V120" s="134">
        <v>64</v>
      </c>
      <c r="W120" s="135"/>
      <c r="X120" s="134">
        <v>81</v>
      </c>
      <c r="Y120" s="135"/>
      <c r="Z120" s="134">
        <v>54</v>
      </c>
      <c r="AA120" s="135"/>
      <c r="AB120" s="134">
        <v>42</v>
      </c>
      <c r="AC120" s="135"/>
      <c r="AD120" s="100">
        <f t="shared" si="7"/>
        <v>1060</v>
      </c>
      <c r="AE120" s="101"/>
      <c r="AF120" s="100">
        <f t="shared" si="4"/>
        <v>88.333333333333329</v>
      </c>
      <c r="AG120" s="101"/>
      <c r="AH120" s="100">
        <f t="shared" si="5"/>
        <v>685</v>
      </c>
      <c r="AI120" s="101"/>
      <c r="AJ120" s="100">
        <f t="shared" si="6"/>
        <v>114.16666666666667</v>
      </c>
      <c r="AK120" s="101"/>
    </row>
    <row r="121" spans="2:37" ht="11.1" customHeight="1">
      <c r="B121" s="46" t="s">
        <v>65</v>
      </c>
      <c r="C121" s="24"/>
      <c r="D121" s="24"/>
      <c r="E121" s="47"/>
      <c r="F121" s="134">
        <v>55</v>
      </c>
      <c r="G121" s="135"/>
      <c r="H121" s="134">
        <v>61</v>
      </c>
      <c r="I121" s="135"/>
      <c r="J121" s="134">
        <v>111</v>
      </c>
      <c r="K121" s="135"/>
      <c r="L121" s="134">
        <v>112</v>
      </c>
      <c r="M121" s="135"/>
      <c r="N121" s="134">
        <v>129</v>
      </c>
      <c r="O121" s="135"/>
      <c r="P121" s="134">
        <v>116</v>
      </c>
      <c r="Q121" s="135"/>
      <c r="R121" s="134">
        <v>72</v>
      </c>
      <c r="S121" s="135"/>
      <c r="T121" s="134">
        <v>117</v>
      </c>
      <c r="U121" s="135"/>
      <c r="V121" s="134">
        <v>48</v>
      </c>
      <c r="W121" s="135"/>
      <c r="X121" s="134">
        <v>88</v>
      </c>
      <c r="Y121" s="135"/>
      <c r="Z121" s="134">
        <v>48</v>
      </c>
      <c r="AA121" s="135"/>
      <c r="AB121" s="134">
        <v>35</v>
      </c>
      <c r="AC121" s="135"/>
      <c r="AD121" s="100">
        <f t="shared" si="7"/>
        <v>992</v>
      </c>
      <c r="AE121" s="101"/>
      <c r="AF121" s="100">
        <f t="shared" si="4"/>
        <v>82.666666666666671</v>
      </c>
      <c r="AG121" s="101"/>
      <c r="AH121" s="100">
        <f t="shared" si="5"/>
        <v>657</v>
      </c>
      <c r="AI121" s="101"/>
      <c r="AJ121" s="100">
        <f t="shared" si="6"/>
        <v>109.5</v>
      </c>
      <c r="AK121" s="101"/>
    </row>
    <row r="122" spans="2:37" ht="11.1" customHeight="1">
      <c r="B122" s="46" t="s">
        <v>66</v>
      </c>
      <c r="C122" s="24"/>
      <c r="D122" s="24"/>
      <c r="E122" s="47"/>
      <c r="F122" s="134">
        <v>59</v>
      </c>
      <c r="G122" s="135"/>
      <c r="H122" s="134">
        <v>79</v>
      </c>
      <c r="I122" s="135"/>
      <c r="J122" s="134">
        <v>93</v>
      </c>
      <c r="K122" s="135"/>
      <c r="L122" s="134">
        <v>116</v>
      </c>
      <c r="M122" s="135"/>
      <c r="N122" s="134">
        <v>127</v>
      </c>
      <c r="O122" s="135"/>
      <c r="P122" s="134">
        <v>113</v>
      </c>
      <c r="Q122" s="135"/>
      <c r="R122" s="134">
        <v>93</v>
      </c>
      <c r="S122" s="135"/>
      <c r="T122" s="134">
        <v>86</v>
      </c>
      <c r="U122" s="135"/>
      <c r="V122" s="134">
        <v>57</v>
      </c>
      <c r="W122" s="135"/>
      <c r="X122" s="134">
        <v>65</v>
      </c>
      <c r="Y122" s="135"/>
      <c r="Z122" s="134">
        <v>46</v>
      </c>
      <c r="AA122" s="135"/>
      <c r="AB122" s="134">
        <v>44</v>
      </c>
      <c r="AC122" s="135"/>
      <c r="AD122" s="100">
        <f t="shared" si="7"/>
        <v>978</v>
      </c>
      <c r="AE122" s="101"/>
      <c r="AF122" s="100">
        <f t="shared" si="4"/>
        <v>81.5</v>
      </c>
      <c r="AG122" s="101"/>
      <c r="AH122" s="100">
        <f t="shared" si="5"/>
        <v>628</v>
      </c>
      <c r="AI122" s="101"/>
      <c r="AJ122" s="100">
        <f t="shared" si="6"/>
        <v>104.66666666666667</v>
      </c>
      <c r="AK122" s="101"/>
    </row>
    <row r="123" spans="2:37" ht="11.1" customHeight="1">
      <c r="B123" s="46" t="s">
        <v>67</v>
      </c>
      <c r="C123" s="24"/>
      <c r="D123" s="24"/>
      <c r="E123" s="47"/>
      <c r="F123" s="134">
        <v>64</v>
      </c>
      <c r="G123" s="135"/>
      <c r="H123" s="134">
        <v>83</v>
      </c>
      <c r="I123" s="135"/>
      <c r="J123" s="134">
        <v>125</v>
      </c>
      <c r="K123" s="135"/>
      <c r="L123" s="134">
        <v>129</v>
      </c>
      <c r="M123" s="135"/>
      <c r="N123" s="134">
        <v>188</v>
      </c>
      <c r="O123" s="135"/>
      <c r="P123" s="134">
        <v>162</v>
      </c>
      <c r="Q123" s="135"/>
      <c r="R123" s="134">
        <v>114</v>
      </c>
      <c r="S123" s="135"/>
      <c r="T123" s="134">
        <v>151</v>
      </c>
      <c r="U123" s="135"/>
      <c r="V123" s="134">
        <v>61</v>
      </c>
      <c r="W123" s="135"/>
      <c r="X123" s="134">
        <v>88</v>
      </c>
      <c r="Y123" s="135"/>
      <c r="Z123" s="134">
        <v>48</v>
      </c>
      <c r="AA123" s="135"/>
      <c r="AB123" s="134">
        <v>57</v>
      </c>
      <c r="AC123" s="135"/>
      <c r="AD123" s="100">
        <f t="shared" si="7"/>
        <v>1270</v>
      </c>
      <c r="AE123" s="101"/>
      <c r="AF123" s="100">
        <f t="shared" si="4"/>
        <v>105.83333333333333</v>
      </c>
      <c r="AG123" s="101"/>
      <c r="AH123" s="100">
        <f t="shared" si="5"/>
        <v>869</v>
      </c>
      <c r="AI123" s="101"/>
      <c r="AJ123" s="100">
        <f t="shared" si="6"/>
        <v>144.83333333333334</v>
      </c>
      <c r="AK123" s="101"/>
    </row>
    <row r="124" spans="2:37" ht="11.1" customHeight="1">
      <c r="B124" s="46" t="s">
        <v>68</v>
      </c>
      <c r="C124" s="24"/>
      <c r="D124" s="24"/>
      <c r="E124" s="47"/>
      <c r="F124" s="134">
        <v>69</v>
      </c>
      <c r="G124" s="135"/>
      <c r="H124" s="134">
        <v>78</v>
      </c>
      <c r="I124" s="135"/>
      <c r="J124" s="134">
        <v>124</v>
      </c>
      <c r="K124" s="135"/>
      <c r="L124" s="134">
        <v>108</v>
      </c>
      <c r="M124" s="135"/>
      <c r="N124" s="134">
        <v>181</v>
      </c>
      <c r="O124" s="135"/>
      <c r="P124" s="134">
        <v>130</v>
      </c>
      <c r="Q124" s="135"/>
      <c r="R124" s="134">
        <v>94</v>
      </c>
      <c r="S124" s="135"/>
      <c r="T124" s="134">
        <v>131</v>
      </c>
      <c r="U124" s="135"/>
      <c r="V124" s="134">
        <v>57</v>
      </c>
      <c r="W124" s="135"/>
      <c r="X124" s="134">
        <v>104</v>
      </c>
      <c r="Y124" s="135"/>
      <c r="Z124" s="134">
        <v>48</v>
      </c>
      <c r="AA124" s="135"/>
      <c r="AB124" s="134">
        <v>47</v>
      </c>
      <c r="AC124" s="135"/>
      <c r="AD124" s="100">
        <f t="shared" si="7"/>
        <v>1171</v>
      </c>
      <c r="AE124" s="101"/>
      <c r="AF124" s="100">
        <f t="shared" si="4"/>
        <v>97.583333333333329</v>
      </c>
      <c r="AG124" s="101"/>
      <c r="AH124" s="100">
        <f t="shared" si="5"/>
        <v>768</v>
      </c>
      <c r="AI124" s="101"/>
      <c r="AJ124" s="100">
        <f t="shared" si="6"/>
        <v>128</v>
      </c>
      <c r="AK124" s="101"/>
    </row>
    <row r="125" spans="2:37" ht="11.1" customHeight="1">
      <c r="B125" s="46" t="s">
        <v>69</v>
      </c>
      <c r="C125" s="24"/>
      <c r="D125" s="24"/>
      <c r="E125" s="47"/>
      <c r="F125" s="134">
        <v>53</v>
      </c>
      <c r="G125" s="135"/>
      <c r="H125" s="134">
        <v>69</v>
      </c>
      <c r="I125" s="135"/>
      <c r="J125" s="134">
        <v>84</v>
      </c>
      <c r="K125" s="135"/>
      <c r="L125" s="134">
        <v>110</v>
      </c>
      <c r="M125" s="135"/>
      <c r="N125" s="134">
        <v>117</v>
      </c>
      <c r="O125" s="135"/>
      <c r="P125" s="134">
        <v>101</v>
      </c>
      <c r="Q125" s="135"/>
      <c r="R125" s="134">
        <v>92</v>
      </c>
      <c r="S125" s="135"/>
      <c r="T125" s="134">
        <v>79</v>
      </c>
      <c r="U125" s="135"/>
      <c r="V125" s="134">
        <v>52</v>
      </c>
      <c r="W125" s="135"/>
      <c r="X125" s="134">
        <v>59</v>
      </c>
      <c r="Y125" s="135"/>
      <c r="Z125" s="134">
        <v>43</v>
      </c>
      <c r="AA125" s="135"/>
      <c r="AB125" s="134">
        <v>39</v>
      </c>
      <c r="AC125" s="135"/>
      <c r="AD125" s="100">
        <f t="shared" si="7"/>
        <v>898</v>
      </c>
      <c r="AE125" s="101"/>
      <c r="AF125" s="100">
        <f t="shared" si="4"/>
        <v>74.833333333333329</v>
      </c>
      <c r="AG125" s="101"/>
      <c r="AH125" s="100">
        <f t="shared" si="5"/>
        <v>583</v>
      </c>
      <c r="AI125" s="101"/>
      <c r="AJ125" s="100">
        <f t="shared" si="6"/>
        <v>97.166666666666671</v>
      </c>
      <c r="AK125" s="101"/>
    </row>
    <row r="126" spans="2:37" ht="11.1" customHeight="1">
      <c r="B126" s="46" t="s">
        <v>70</v>
      </c>
      <c r="C126" s="24"/>
      <c r="D126" s="24"/>
      <c r="E126" s="47"/>
      <c r="F126" s="134">
        <v>46</v>
      </c>
      <c r="G126" s="135"/>
      <c r="H126" s="134">
        <v>58</v>
      </c>
      <c r="I126" s="135"/>
      <c r="J126" s="134">
        <v>62</v>
      </c>
      <c r="K126" s="135"/>
      <c r="L126" s="134">
        <v>81</v>
      </c>
      <c r="M126" s="135"/>
      <c r="N126" s="134">
        <v>90</v>
      </c>
      <c r="O126" s="135"/>
      <c r="P126" s="134">
        <v>79</v>
      </c>
      <c r="Q126" s="135"/>
      <c r="R126" s="134">
        <v>68</v>
      </c>
      <c r="S126" s="135"/>
      <c r="T126" s="134">
        <v>57</v>
      </c>
      <c r="U126" s="135"/>
      <c r="V126" s="134">
        <v>40</v>
      </c>
      <c r="W126" s="135"/>
      <c r="X126" s="134">
        <v>42</v>
      </c>
      <c r="Y126" s="135"/>
      <c r="Z126" s="134">
        <v>31</v>
      </c>
      <c r="AA126" s="135"/>
      <c r="AB126" s="134">
        <v>32</v>
      </c>
      <c r="AC126" s="135"/>
      <c r="AD126" s="100">
        <f t="shared" si="7"/>
        <v>686</v>
      </c>
      <c r="AE126" s="101"/>
      <c r="AF126" s="100">
        <f t="shared" si="4"/>
        <v>57.166666666666664</v>
      </c>
      <c r="AG126" s="101"/>
      <c r="AH126" s="100">
        <f t="shared" si="5"/>
        <v>437</v>
      </c>
      <c r="AI126" s="101"/>
      <c r="AJ126" s="100">
        <f t="shared" si="6"/>
        <v>72.833333333333329</v>
      </c>
      <c r="AK126" s="101"/>
    </row>
    <row r="127" spans="2:37" ht="11.1" customHeight="1">
      <c r="B127" s="46" t="s">
        <v>71</v>
      </c>
      <c r="C127" s="24"/>
      <c r="D127" s="24"/>
      <c r="E127" s="47"/>
      <c r="F127" s="134">
        <v>38</v>
      </c>
      <c r="G127" s="135"/>
      <c r="H127" s="134">
        <v>54</v>
      </c>
      <c r="I127" s="135"/>
      <c r="J127" s="134">
        <v>64</v>
      </c>
      <c r="K127" s="135"/>
      <c r="L127" s="134">
        <v>77</v>
      </c>
      <c r="M127" s="135"/>
      <c r="N127" s="134">
        <v>90</v>
      </c>
      <c r="O127" s="135"/>
      <c r="P127" s="134">
        <v>81</v>
      </c>
      <c r="Q127" s="135"/>
      <c r="R127" s="134">
        <v>69</v>
      </c>
      <c r="S127" s="135"/>
      <c r="T127" s="134">
        <v>62</v>
      </c>
      <c r="U127" s="135"/>
      <c r="V127" s="134">
        <v>40</v>
      </c>
      <c r="W127" s="135"/>
      <c r="X127" s="134">
        <v>44</v>
      </c>
      <c r="Y127" s="135"/>
      <c r="Z127" s="134">
        <v>29</v>
      </c>
      <c r="AA127" s="135"/>
      <c r="AB127" s="134">
        <v>26</v>
      </c>
      <c r="AC127" s="135"/>
      <c r="AD127" s="100">
        <f t="shared" si="7"/>
        <v>674</v>
      </c>
      <c r="AE127" s="101"/>
      <c r="AF127" s="100">
        <f t="shared" si="4"/>
        <v>56.166666666666664</v>
      </c>
      <c r="AG127" s="101"/>
      <c r="AH127" s="100">
        <f t="shared" si="5"/>
        <v>443</v>
      </c>
      <c r="AI127" s="101"/>
      <c r="AJ127" s="100">
        <f t="shared" si="6"/>
        <v>73.833333333333329</v>
      </c>
      <c r="AK127" s="101"/>
    </row>
    <row r="128" spans="2:37" ht="11.1" customHeight="1">
      <c r="B128" s="46" t="s">
        <v>72</v>
      </c>
      <c r="C128" s="24"/>
      <c r="D128" s="24"/>
      <c r="E128" s="47"/>
      <c r="F128" s="134">
        <v>60</v>
      </c>
      <c r="G128" s="135"/>
      <c r="H128" s="134">
        <v>82</v>
      </c>
      <c r="I128" s="135"/>
      <c r="J128" s="134">
        <v>98</v>
      </c>
      <c r="K128" s="135"/>
      <c r="L128" s="134">
        <v>135</v>
      </c>
      <c r="M128" s="135"/>
      <c r="N128" s="134">
        <v>135</v>
      </c>
      <c r="O128" s="135"/>
      <c r="P128" s="134">
        <v>126</v>
      </c>
      <c r="Q128" s="135"/>
      <c r="R128" s="134">
        <v>104</v>
      </c>
      <c r="S128" s="135"/>
      <c r="T128" s="134">
        <v>96</v>
      </c>
      <c r="U128" s="135"/>
      <c r="V128" s="134">
        <v>69</v>
      </c>
      <c r="W128" s="135"/>
      <c r="X128" s="134">
        <v>70</v>
      </c>
      <c r="Y128" s="135"/>
      <c r="Z128" s="134">
        <v>55</v>
      </c>
      <c r="AA128" s="135"/>
      <c r="AB128" s="134">
        <v>49</v>
      </c>
      <c r="AC128" s="135"/>
      <c r="AD128" s="100">
        <f t="shared" si="7"/>
        <v>1079</v>
      </c>
      <c r="AE128" s="101"/>
      <c r="AF128" s="100">
        <f t="shared" si="4"/>
        <v>89.916666666666671</v>
      </c>
      <c r="AG128" s="101"/>
      <c r="AH128" s="100">
        <f t="shared" si="5"/>
        <v>694</v>
      </c>
      <c r="AI128" s="101"/>
      <c r="AJ128" s="100">
        <f t="shared" si="6"/>
        <v>115.66666666666667</v>
      </c>
      <c r="AK128" s="101"/>
    </row>
    <row r="129" spans="2:37" ht="11.1" customHeight="1">
      <c r="B129" s="46" t="s">
        <v>73</v>
      </c>
      <c r="C129" s="24"/>
      <c r="D129" s="24"/>
      <c r="E129" s="47"/>
      <c r="F129" s="134">
        <v>44</v>
      </c>
      <c r="G129" s="135"/>
      <c r="H129" s="134">
        <v>58</v>
      </c>
      <c r="I129" s="135"/>
      <c r="J129" s="134">
        <v>68</v>
      </c>
      <c r="K129" s="135"/>
      <c r="L129" s="134">
        <v>80</v>
      </c>
      <c r="M129" s="135"/>
      <c r="N129" s="134">
        <v>93</v>
      </c>
      <c r="O129" s="135"/>
      <c r="P129" s="134">
        <v>79</v>
      </c>
      <c r="Q129" s="135"/>
      <c r="R129" s="134">
        <v>69</v>
      </c>
      <c r="S129" s="135"/>
      <c r="T129" s="134">
        <v>60</v>
      </c>
      <c r="U129" s="135"/>
      <c r="V129" s="134">
        <v>40</v>
      </c>
      <c r="W129" s="135"/>
      <c r="X129" s="134">
        <v>47</v>
      </c>
      <c r="Y129" s="135"/>
      <c r="Z129" s="134">
        <v>32</v>
      </c>
      <c r="AA129" s="135"/>
      <c r="AB129" s="134">
        <v>39</v>
      </c>
      <c r="AC129" s="135"/>
      <c r="AD129" s="100">
        <f t="shared" si="7"/>
        <v>709</v>
      </c>
      <c r="AE129" s="101"/>
      <c r="AF129" s="100">
        <f t="shared" si="4"/>
        <v>59.083333333333336</v>
      </c>
      <c r="AG129" s="101"/>
      <c r="AH129" s="100">
        <f t="shared" si="5"/>
        <v>449</v>
      </c>
      <c r="AI129" s="101"/>
      <c r="AJ129" s="100">
        <f t="shared" si="6"/>
        <v>74.833333333333329</v>
      </c>
      <c r="AK129" s="101"/>
    </row>
    <row r="130" spans="2:37" ht="11.1" customHeight="1">
      <c r="B130" s="46" t="s">
        <v>74</v>
      </c>
      <c r="C130" s="24"/>
      <c r="D130" s="24"/>
      <c r="E130" s="47"/>
      <c r="F130" s="134">
        <v>55</v>
      </c>
      <c r="G130" s="135"/>
      <c r="H130" s="134">
        <v>69</v>
      </c>
      <c r="I130" s="135"/>
      <c r="J130" s="134">
        <v>118</v>
      </c>
      <c r="K130" s="135"/>
      <c r="L130" s="134">
        <v>93</v>
      </c>
      <c r="M130" s="135"/>
      <c r="N130" s="134">
        <v>187</v>
      </c>
      <c r="O130" s="135"/>
      <c r="P130" s="134">
        <v>152</v>
      </c>
      <c r="Q130" s="135"/>
      <c r="R130" s="134">
        <v>101</v>
      </c>
      <c r="S130" s="135"/>
      <c r="T130" s="134">
        <v>138</v>
      </c>
      <c r="U130" s="135"/>
      <c r="V130" s="134">
        <v>57</v>
      </c>
      <c r="W130" s="135"/>
      <c r="X130" s="134">
        <v>83</v>
      </c>
      <c r="Y130" s="135"/>
      <c r="Z130" s="134">
        <v>40</v>
      </c>
      <c r="AA130" s="135"/>
      <c r="AB130" s="134">
        <v>48</v>
      </c>
      <c r="AC130" s="135"/>
      <c r="AD130" s="100">
        <f t="shared" si="7"/>
        <v>1141</v>
      </c>
      <c r="AE130" s="101"/>
      <c r="AF130" s="100">
        <f t="shared" si="4"/>
        <v>95.083333333333329</v>
      </c>
      <c r="AG130" s="101"/>
      <c r="AH130" s="100">
        <f t="shared" si="5"/>
        <v>789</v>
      </c>
      <c r="AI130" s="101"/>
      <c r="AJ130" s="100">
        <f t="shared" si="6"/>
        <v>131.5</v>
      </c>
      <c r="AK130" s="101"/>
    </row>
    <row r="131" spans="2:37" ht="11.1" customHeight="1">
      <c r="B131" s="46" t="s">
        <v>75</v>
      </c>
      <c r="C131" s="24"/>
      <c r="D131" s="24"/>
      <c r="E131" s="47"/>
      <c r="F131" s="134">
        <v>59</v>
      </c>
      <c r="G131" s="135"/>
      <c r="H131" s="134">
        <v>73</v>
      </c>
      <c r="I131" s="135"/>
      <c r="J131" s="134">
        <v>121</v>
      </c>
      <c r="K131" s="135"/>
      <c r="L131" s="134">
        <v>107</v>
      </c>
      <c r="M131" s="135"/>
      <c r="N131" s="134">
        <v>161</v>
      </c>
      <c r="O131" s="135"/>
      <c r="P131" s="134">
        <v>131</v>
      </c>
      <c r="Q131" s="135"/>
      <c r="R131" s="134">
        <v>85</v>
      </c>
      <c r="S131" s="135"/>
      <c r="T131" s="134">
        <v>132</v>
      </c>
      <c r="U131" s="135"/>
      <c r="V131" s="134">
        <v>55</v>
      </c>
      <c r="W131" s="135"/>
      <c r="X131" s="134">
        <v>91</v>
      </c>
      <c r="Y131" s="135"/>
      <c r="Z131" s="134">
        <v>45</v>
      </c>
      <c r="AA131" s="135"/>
      <c r="AB131" s="134">
        <v>41</v>
      </c>
      <c r="AC131" s="135"/>
      <c r="AD131" s="100">
        <f t="shared" si="7"/>
        <v>1101</v>
      </c>
      <c r="AE131" s="101"/>
      <c r="AF131" s="100">
        <f t="shared" si="4"/>
        <v>91.75</v>
      </c>
      <c r="AG131" s="101"/>
      <c r="AH131" s="100">
        <f t="shared" si="5"/>
        <v>737</v>
      </c>
      <c r="AI131" s="101"/>
      <c r="AJ131" s="100">
        <f t="shared" si="6"/>
        <v>122.83333333333333</v>
      </c>
      <c r="AK131" s="101"/>
    </row>
    <row r="132" spans="2:37" ht="11.1" customHeight="1">
      <c r="B132" s="46" t="s">
        <v>76</v>
      </c>
      <c r="C132" s="24"/>
      <c r="D132" s="24"/>
      <c r="E132" s="47"/>
      <c r="F132" s="134">
        <v>58</v>
      </c>
      <c r="G132" s="135"/>
      <c r="H132" s="134">
        <v>85</v>
      </c>
      <c r="I132" s="135"/>
      <c r="J132" s="134">
        <v>104</v>
      </c>
      <c r="K132" s="135"/>
      <c r="L132" s="134">
        <v>120</v>
      </c>
      <c r="M132" s="135"/>
      <c r="N132" s="134">
        <v>137</v>
      </c>
      <c r="O132" s="135"/>
      <c r="P132" s="134">
        <v>148</v>
      </c>
      <c r="Q132" s="135"/>
      <c r="R132" s="134">
        <v>118</v>
      </c>
      <c r="S132" s="135"/>
      <c r="T132" s="134">
        <v>104</v>
      </c>
      <c r="U132" s="135"/>
      <c r="V132" s="134">
        <v>63</v>
      </c>
      <c r="W132" s="135"/>
      <c r="X132" s="134">
        <v>85</v>
      </c>
      <c r="Y132" s="135"/>
      <c r="Z132" s="134">
        <v>54</v>
      </c>
      <c r="AA132" s="135"/>
      <c r="AB132" s="134">
        <v>44</v>
      </c>
      <c r="AC132" s="135"/>
      <c r="AD132" s="100">
        <f t="shared" si="7"/>
        <v>1120</v>
      </c>
      <c r="AE132" s="101"/>
      <c r="AF132" s="100">
        <f t="shared" si="4"/>
        <v>93.333333333333329</v>
      </c>
      <c r="AG132" s="101"/>
      <c r="AH132" s="100">
        <f t="shared" si="5"/>
        <v>731</v>
      </c>
      <c r="AI132" s="101"/>
      <c r="AJ132" s="100">
        <f t="shared" si="6"/>
        <v>121.83333333333333</v>
      </c>
      <c r="AK132" s="101"/>
    </row>
    <row r="133" spans="2:37" ht="11.1" customHeight="1">
      <c r="B133" s="46" t="s">
        <v>77</v>
      </c>
      <c r="C133" s="24"/>
      <c r="D133" s="24"/>
      <c r="E133" s="47"/>
      <c r="F133" s="134">
        <v>50</v>
      </c>
      <c r="G133" s="135"/>
      <c r="H133" s="134">
        <v>73</v>
      </c>
      <c r="I133" s="135"/>
      <c r="J133" s="134">
        <v>75</v>
      </c>
      <c r="K133" s="135"/>
      <c r="L133" s="134">
        <v>88</v>
      </c>
      <c r="M133" s="135"/>
      <c r="N133" s="134">
        <v>98</v>
      </c>
      <c r="O133" s="135"/>
      <c r="P133" s="134">
        <v>89</v>
      </c>
      <c r="Q133" s="135"/>
      <c r="R133" s="134">
        <v>77</v>
      </c>
      <c r="S133" s="135"/>
      <c r="T133" s="134">
        <v>70</v>
      </c>
      <c r="U133" s="135"/>
      <c r="V133" s="134">
        <v>46</v>
      </c>
      <c r="W133" s="135"/>
      <c r="X133" s="134">
        <v>52</v>
      </c>
      <c r="Y133" s="135"/>
      <c r="Z133" s="134">
        <v>37</v>
      </c>
      <c r="AA133" s="135"/>
      <c r="AB133" s="134">
        <v>35</v>
      </c>
      <c r="AC133" s="135"/>
      <c r="AD133" s="100">
        <f t="shared" si="7"/>
        <v>790</v>
      </c>
      <c r="AE133" s="101"/>
      <c r="AF133" s="100">
        <f t="shared" si="4"/>
        <v>65.833333333333329</v>
      </c>
      <c r="AG133" s="101"/>
      <c r="AH133" s="100">
        <f t="shared" si="5"/>
        <v>497</v>
      </c>
      <c r="AI133" s="101"/>
      <c r="AJ133" s="100">
        <f t="shared" si="6"/>
        <v>82.833333333333329</v>
      </c>
      <c r="AK133" s="101"/>
    </row>
    <row r="134" spans="2:37" ht="11.1" customHeight="1">
      <c r="B134" s="46" t="s">
        <v>78</v>
      </c>
      <c r="C134" s="24"/>
      <c r="D134" s="24"/>
      <c r="E134" s="47"/>
      <c r="F134" s="134">
        <v>57</v>
      </c>
      <c r="G134" s="135"/>
      <c r="H134" s="134">
        <v>86</v>
      </c>
      <c r="I134" s="135"/>
      <c r="J134" s="134">
        <v>117</v>
      </c>
      <c r="K134" s="135"/>
      <c r="L134" s="134">
        <v>104</v>
      </c>
      <c r="M134" s="135"/>
      <c r="N134" s="134">
        <v>167</v>
      </c>
      <c r="O134" s="135"/>
      <c r="P134" s="134">
        <v>135</v>
      </c>
      <c r="Q134" s="135"/>
      <c r="R134" s="134">
        <v>83</v>
      </c>
      <c r="S134" s="135"/>
      <c r="T134" s="134">
        <v>123</v>
      </c>
      <c r="U134" s="135"/>
      <c r="V134" s="134">
        <v>50</v>
      </c>
      <c r="W134" s="135"/>
      <c r="X134" s="134">
        <v>82</v>
      </c>
      <c r="Y134" s="135"/>
      <c r="Z134" s="134">
        <v>52</v>
      </c>
      <c r="AA134" s="135"/>
      <c r="AB134" s="134">
        <v>40</v>
      </c>
      <c r="AC134" s="135"/>
      <c r="AD134" s="100">
        <f t="shared" si="7"/>
        <v>1096</v>
      </c>
      <c r="AE134" s="101"/>
      <c r="AF134" s="100">
        <f t="shared" si="4"/>
        <v>91.333333333333329</v>
      </c>
      <c r="AG134" s="101"/>
      <c r="AH134" s="100">
        <f t="shared" si="5"/>
        <v>729</v>
      </c>
      <c r="AI134" s="101"/>
      <c r="AJ134" s="100">
        <f t="shared" si="6"/>
        <v>121.5</v>
      </c>
      <c r="AK134" s="101"/>
    </row>
    <row r="135" spans="2:37" ht="11.1" customHeight="1">
      <c r="B135" s="46" t="s">
        <v>79</v>
      </c>
      <c r="C135" s="24"/>
      <c r="D135" s="24"/>
      <c r="E135" s="47"/>
      <c r="F135" s="134">
        <v>68</v>
      </c>
      <c r="G135" s="135"/>
      <c r="H135" s="134">
        <v>68</v>
      </c>
      <c r="I135" s="135"/>
      <c r="J135" s="134">
        <v>132</v>
      </c>
      <c r="K135" s="135"/>
      <c r="L135" s="134">
        <v>104</v>
      </c>
      <c r="M135" s="135"/>
      <c r="N135" s="134">
        <v>159</v>
      </c>
      <c r="O135" s="135"/>
      <c r="P135" s="134">
        <v>123</v>
      </c>
      <c r="Q135" s="135"/>
      <c r="R135" s="134">
        <v>79</v>
      </c>
      <c r="S135" s="135"/>
      <c r="T135" s="134">
        <v>112</v>
      </c>
      <c r="U135" s="135"/>
      <c r="V135" s="134">
        <v>49</v>
      </c>
      <c r="W135" s="135"/>
      <c r="X135" s="134">
        <v>91</v>
      </c>
      <c r="Y135" s="135"/>
      <c r="Z135" s="134">
        <v>39</v>
      </c>
      <c r="AA135" s="135"/>
      <c r="AB135" s="134">
        <v>40</v>
      </c>
      <c r="AC135" s="135"/>
      <c r="AD135" s="100">
        <f t="shared" si="7"/>
        <v>1064</v>
      </c>
      <c r="AE135" s="101"/>
      <c r="AF135" s="100">
        <f t="shared" si="4"/>
        <v>88.666666666666671</v>
      </c>
      <c r="AG135" s="101"/>
      <c r="AH135" s="100">
        <f t="shared" si="5"/>
        <v>709</v>
      </c>
      <c r="AI135" s="101"/>
      <c r="AJ135" s="100">
        <f t="shared" si="6"/>
        <v>118.16666666666667</v>
      </c>
      <c r="AK135" s="101"/>
    </row>
    <row r="136" spans="2:37" ht="11.1" customHeight="1">
      <c r="B136" s="46" t="s">
        <v>80</v>
      </c>
      <c r="C136" s="24"/>
      <c r="D136" s="24"/>
      <c r="E136" s="47"/>
      <c r="F136" s="134">
        <v>57</v>
      </c>
      <c r="G136" s="135"/>
      <c r="H136" s="134">
        <v>90</v>
      </c>
      <c r="I136" s="135"/>
      <c r="J136" s="134">
        <v>108</v>
      </c>
      <c r="K136" s="135"/>
      <c r="L136" s="134">
        <v>136</v>
      </c>
      <c r="M136" s="135"/>
      <c r="N136" s="134">
        <v>154</v>
      </c>
      <c r="O136" s="135"/>
      <c r="P136" s="134">
        <v>162</v>
      </c>
      <c r="Q136" s="135"/>
      <c r="R136" s="134">
        <v>128</v>
      </c>
      <c r="S136" s="135"/>
      <c r="T136" s="134">
        <v>121</v>
      </c>
      <c r="U136" s="135"/>
      <c r="V136" s="134">
        <v>61</v>
      </c>
      <c r="W136" s="135"/>
      <c r="X136" s="134">
        <v>85</v>
      </c>
      <c r="Y136" s="135"/>
      <c r="Z136" s="134">
        <v>51</v>
      </c>
      <c r="AA136" s="135"/>
      <c r="AB136" s="134">
        <v>60</v>
      </c>
      <c r="AC136" s="135"/>
      <c r="AD136" s="100">
        <f t="shared" si="7"/>
        <v>1213</v>
      </c>
      <c r="AE136" s="101"/>
      <c r="AF136" s="100">
        <f t="shared" si="4"/>
        <v>101.08333333333333</v>
      </c>
      <c r="AG136" s="101"/>
      <c r="AH136" s="100">
        <f t="shared" si="5"/>
        <v>809</v>
      </c>
      <c r="AI136" s="101"/>
      <c r="AJ136" s="100">
        <f t="shared" si="6"/>
        <v>134.83333333333334</v>
      </c>
      <c r="AK136" s="101"/>
    </row>
    <row r="137" spans="2:37" ht="11.1" customHeight="1">
      <c r="B137" s="46" t="s">
        <v>81</v>
      </c>
      <c r="C137" s="24"/>
      <c r="D137" s="24"/>
      <c r="E137" s="47"/>
      <c r="F137" s="134">
        <v>56</v>
      </c>
      <c r="G137" s="135"/>
      <c r="H137" s="134">
        <v>73</v>
      </c>
      <c r="I137" s="135"/>
      <c r="J137" s="134">
        <v>112</v>
      </c>
      <c r="K137" s="135"/>
      <c r="L137" s="134">
        <v>110</v>
      </c>
      <c r="M137" s="135"/>
      <c r="N137" s="134">
        <v>170</v>
      </c>
      <c r="O137" s="135"/>
      <c r="P137" s="134">
        <v>141</v>
      </c>
      <c r="Q137" s="135"/>
      <c r="R137" s="134">
        <v>102</v>
      </c>
      <c r="S137" s="135"/>
      <c r="T137" s="134">
        <v>133</v>
      </c>
      <c r="U137" s="135"/>
      <c r="V137" s="134">
        <v>53</v>
      </c>
      <c r="W137" s="135"/>
      <c r="X137" s="134">
        <v>72</v>
      </c>
      <c r="Y137" s="135"/>
      <c r="Z137" s="134">
        <v>41</v>
      </c>
      <c r="AA137" s="135"/>
      <c r="AB137" s="134">
        <v>57</v>
      </c>
      <c r="AC137" s="135"/>
      <c r="AD137" s="100">
        <f t="shared" si="7"/>
        <v>1120</v>
      </c>
      <c r="AE137" s="101"/>
      <c r="AF137" s="100">
        <f t="shared" si="4"/>
        <v>93.333333333333329</v>
      </c>
      <c r="AG137" s="101"/>
      <c r="AH137" s="100">
        <f t="shared" si="5"/>
        <v>768</v>
      </c>
      <c r="AI137" s="101"/>
      <c r="AJ137" s="100">
        <f t="shared" si="6"/>
        <v>128</v>
      </c>
      <c r="AK137" s="101"/>
    </row>
    <row r="138" spans="2:37" ht="11.1" customHeight="1">
      <c r="B138" s="46" t="s">
        <v>82</v>
      </c>
      <c r="C138" s="24"/>
      <c r="D138" s="24"/>
      <c r="E138" s="47"/>
      <c r="F138" s="134">
        <v>65</v>
      </c>
      <c r="G138" s="135"/>
      <c r="H138" s="134">
        <v>83</v>
      </c>
      <c r="I138" s="135"/>
      <c r="J138" s="134">
        <v>97</v>
      </c>
      <c r="K138" s="135"/>
      <c r="L138" s="134">
        <v>122</v>
      </c>
      <c r="M138" s="135"/>
      <c r="N138" s="134">
        <v>143</v>
      </c>
      <c r="O138" s="135"/>
      <c r="P138" s="134">
        <v>124</v>
      </c>
      <c r="Q138" s="135"/>
      <c r="R138" s="134">
        <v>99</v>
      </c>
      <c r="S138" s="135"/>
      <c r="T138" s="134">
        <v>86</v>
      </c>
      <c r="U138" s="135"/>
      <c r="V138" s="134">
        <v>56</v>
      </c>
      <c r="W138" s="135"/>
      <c r="X138" s="134">
        <v>67</v>
      </c>
      <c r="Y138" s="135"/>
      <c r="Z138" s="134">
        <v>50</v>
      </c>
      <c r="AA138" s="135"/>
      <c r="AB138" s="134">
        <v>47</v>
      </c>
      <c r="AC138" s="135"/>
      <c r="AD138" s="100">
        <f t="shared" si="7"/>
        <v>1039</v>
      </c>
      <c r="AE138" s="101"/>
      <c r="AF138" s="100">
        <f t="shared" si="4"/>
        <v>86.583333333333329</v>
      </c>
      <c r="AG138" s="101"/>
      <c r="AH138" s="100">
        <f t="shared" si="5"/>
        <v>671</v>
      </c>
      <c r="AI138" s="101"/>
      <c r="AJ138" s="100">
        <f t="shared" si="6"/>
        <v>111.83333333333333</v>
      </c>
      <c r="AK138" s="101"/>
    </row>
    <row r="139" spans="2:37" ht="11.1" customHeight="1">
      <c r="B139" s="46" t="s">
        <v>83</v>
      </c>
      <c r="C139" s="24"/>
      <c r="D139" s="24"/>
      <c r="E139" s="47"/>
      <c r="F139" s="134">
        <v>60</v>
      </c>
      <c r="G139" s="135"/>
      <c r="H139" s="134">
        <v>76</v>
      </c>
      <c r="I139" s="135"/>
      <c r="J139" s="134">
        <v>98</v>
      </c>
      <c r="K139" s="135"/>
      <c r="L139" s="134">
        <v>113</v>
      </c>
      <c r="M139" s="135"/>
      <c r="N139" s="134">
        <v>140</v>
      </c>
      <c r="O139" s="135"/>
      <c r="P139" s="134">
        <v>132</v>
      </c>
      <c r="Q139" s="135"/>
      <c r="R139" s="134">
        <v>95</v>
      </c>
      <c r="S139" s="135"/>
      <c r="T139" s="134">
        <v>95</v>
      </c>
      <c r="U139" s="135"/>
      <c r="V139" s="134">
        <v>62</v>
      </c>
      <c r="W139" s="135"/>
      <c r="X139" s="134">
        <v>75</v>
      </c>
      <c r="Y139" s="135"/>
      <c r="Z139" s="134">
        <v>50</v>
      </c>
      <c r="AA139" s="135"/>
      <c r="AB139" s="134">
        <v>43</v>
      </c>
      <c r="AC139" s="135"/>
      <c r="AD139" s="100">
        <f t="shared" si="7"/>
        <v>1039</v>
      </c>
      <c r="AE139" s="101"/>
      <c r="AF139" s="100">
        <f t="shared" si="4"/>
        <v>86.583333333333329</v>
      </c>
      <c r="AG139" s="101"/>
      <c r="AH139" s="100">
        <f t="shared" si="5"/>
        <v>673</v>
      </c>
      <c r="AI139" s="101"/>
      <c r="AJ139" s="100">
        <f t="shared" si="6"/>
        <v>112.16666666666667</v>
      </c>
      <c r="AK139" s="101"/>
    </row>
    <row r="140" spans="2:37" ht="11.1" customHeight="1">
      <c r="B140" s="46" t="s">
        <v>84</v>
      </c>
      <c r="C140" s="24"/>
      <c r="D140" s="24"/>
      <c r="E140" s="47"/>
      <c r="F140" s="134">
        <v>60</v>
      </c>
      <c r="G140" s="135"/>
      <c r="H140" s="134">
        <v>85</v>
      </c>
      <c r="I140" s="135"/>
      <c r="J140" s="134">
        <v>128</v>
      </c>
      <c r="K140" s="135"/>
      <c r="L140" s="134">
        <v>107</v>
      </c>
      <c r="M140" s="135"/>
      <c r="N140" s="134">
        <v>175</v>
      </c>
      <c r="O140" s="135"/>
      <c r="P140" s="134">
        <v>140</v>
      </c>
      <c r="Q140" s="135"/>
      <c r="R140" s="134">
        <v>93</v>
      </c>
      <c r="S140" s="135"/>
      <c r="T140" s="134">
        <v>135</v>
      </c>
      <c r="U140" s="135"/>
      <c r="V140" s="134">
        <v>62</v>
      </c>
      <c r="W140" s="135"/>
      <c r="X140" s="134">
        <v>89</v>
      </c>
      <c r="Y140" s="135"/>
      <c r="Z140" s="134">
        <v>41</v>
      </c>
      <c r="AA140" s="135"/>
      <c r="AB140" s="134">
        <v>47</v>
      </c>
      <c r="AC140" s="135"/>
      <c r="AD140" s="100">
        <f t="shared" si="7"/>
        <v>1162</v>
      </c>
      <c r="AE140" s="101"/>
      <c r="AF140" s="100">
        <f t="shared" si="4"/>
        <v>96.833333333333329</v>
      </c>
      <c r="AG140" s="101"/>
      <c r="AH140" s="100">
        <f t="shared" si="5"/>
        <v>778</v>
      </c>
      <c r="AI140" s="101"/>
      <c r="AJ140" s="100">
        <f t="shared" si="6"/>
        <v>129.66666666666666</v>
      </c>
      <c r="AK140" s="101"/>
    </row>
    <row r="141" spans="2:37" ht="11.1" customHeight="1">
      <c r="B141" s="46" t="s">
        <v>85</v>
      </c>
      <c r="C141" s="24"/>
      <c r="D141" s="24"/>
      <c r="E141" s="47"/>
      <c r="F141" s="134">
        <v>45</v>
      </c>
      <c r="G141" s="135"/>
      <c r="H141" s="134">
        <v>68</v>
      </c>
      <c r="I141" s="135"/>
      <c r="J141" s="134">
        <v>77</v>
      </c>
      <c r="K141" s="135"/>
      <c r="L141" s="134">
        <v>104</v>
      </c>
      <c r="M141" s="135"/>
      <c r="N141" s="134">
        <v>102</v>
      </c>
      <c r="O141" s="135"/>
      <c r="P141" s="134">
        <v>104</v>
      </c>
      <c r="Q141" s="135"/>
      <c r="R141" s="134">
        <v>92</v>
      </c>
      <c r="S141" s="135"/>
      <c r="T141" s="134">
        <v>82</v>
      </c>
      <c r="U141" s="135"/>
      <c r="V141" s="134">
        <v>45</v>
      </c>
      <c r="W141" s="135"/>
      <c r="X141" s="134">
        <v>66</v>
      </c>
      <c r="Y141" s="135"/>
      <c r="Z141" s="134">
        <v>47</v>
      </c>
      <c r="AA141" s="135"/>
      <c r="AB141" s="134">
        <v>35</v>
      </c>
      <c r="AC141" s="135"/>
      <c r="AD141" s="100">
        <f t="shared" si="7"/>
        <v>867</v>
      </c>
      <c r="AE141" s="101"/>
      <c r="AF141" s="100">
        <f t="shared" si="4"/>
        <v>72.25</v>
      </c>
      <c r="AG141" s="101"/>
      <c r="AH141" s="100">
        <f t="shared" si="5"/>
        <v>561</v>
      </c>
      <c r="AI141" s="101"/>
      <c r="AJ141" s="100">
        <f t="shared" si="6"/>
        <v>93.5</v>
      </c>
      <c r="AK141" s="101"/>
    </row>
    <row r="142" spans="2:37" ht="11.1" customHeight="1">
      <c r="B142" s="46" t="s">
        <v>86</v>
      </c>
      <c r="C142" s="24"/>
      <c r="D142" s="24"/>
      <c r="E142" s="47"/>
      <c r="F142" s="134">
        <v>54</v>
      </c>
      <c r="G142" s="135"/>
      <c r="H142" s="134">
        <v>66</v>
      </c>
      <c r="I142" s="135"/>
      <c r="J142" s="134">
        <v>103</v>
      </c>
      <c r="K142" s="135"/>
      <c r="L142" s="134">
        <v>100</v>
      </c>
      <c r="M142" s="135"/>
      <c r="N142" s="134">
        <v>174</v>
      </c>
      <c r="O142" s="135"/>
      <c r="P142" s="134">
        <v>139</v>
      </c>
      <c r="Q142" s="135"/>
      <c r="R142" s="134">
        <v>114</v>
      </c>
      <c r="S142" s="135"/>
      <c r="T142" s="134">
        <v>128</v>
      </c>
      <c r="U142" s="135"/>
      <c r="V142" s="134">
        <v>54</v>
      </c>
      <c r="W142" s="135"/>
      <c r="X142" s="134">
        <v>74</v>
      </c>
      <c r="Y142" s="135"/>
      <c r="Z142" s="134">
        <v>46</v>
      </c>
      <c r="AA142" s="135"/>
      <c r="AB142" s="134">
        <v>38</v>
      </c>
      <c r="AC142" s="135"/>
      <c r="AD142" s="100">
        <f t="shared" si="7"/>
        <v>1090</v>
      </c>
      <c r="AE142" s="101"/>
      <c r="AF142" s="100">
        <f t="shared" si="4"/>
        <v>90.833333333333329</v>
      </c>
      <c r="AG142" s="101"/>
      <c r="AH142" s="100">
        <f t="shared" si="5"/>
        <v>758</v>
      </c>
      <c r="AI142" s="101"/>
      <c r="AJ142" s="100">
        <f t="shared" si="6"/>
        <v>126.33333333333333</v>
      </c>
      <c r="AK142" s="101"/>
    </row>
    <row r="143" spans="2:37" ht="11.1" customHeight="1">
      <c r="B143" s="46" t="s">
        <v>87</v>
      </c>
      <c r="C143" s="24"/>
      <c r="D143" s="24"/>
      <c r="E143" s="47"/>
      <c r="F143" s="134">
        <v>64</v>
      </c>
      <c r="G143" s="135"/>
      <c r="H143" s="134">
        <v>83</v>
      </c>
      <c r="I143" s="135"/>
      <c r="J143" s="134">
        <v>95</v>
      </c>
      <c r="K143" s="135"/>
      <c r="L143" s="134">
        <v>110</v>
      </c>
      <c r="M143" s="135"/>
      <c r="N143" s="134">
        <v>133</v>
      </c>
      <c r="O143" s="135"/>
      <c r="P143" s="134">
        <v>123</v>
      </c>
      <c r="Q143" s="135"/>
      <c r="R143" s="134">
        <v>97</v>
      </c>
      <c r="S143" s="135"/>
      <c r="T143" s="134">
        <v>95</v>
      </c>
      <c r="U143" s="135"/>
      <c r="V143" s="134">
        <v>60</v>
      </c>
      <c r="W143" s="135"/>
      <c r="X143" s="134">
        <v>67</v>
      </c>
      <c r="Y143" s="135"/>
      <c r="Z143" s="134">
        <v>53</v>
      </c>
      <c r="AA143" s="135"/>
      <c r="AB143" s="134">
        <v>48</v>
      </c>
      <c r="AC143" s="135"/>
      <c r="AD143" s="100">
        <f t="shared" si="7"/>
        <v>1028</v>
      </c>
      <c r="AE143" s="101"/>
      <c r="AF143" s="100">
        <f t="shared" si="4"/>
        <v>85.666666666666671</v>
      </c>
      <c r="AG143" s="101"/>
      <c r="AH143" s="100">
        <f t="shared" si="5"/>
        <v>653</v>
      </c>
      <c r="AI143" s="101"/>
      <c r="AJ143" s="100">
        <f t="shared" si="6"/>
        <v>108.83333333333333</v>
      </c>
      <c r="AK143" s="101"/>
    </row>
    <row r="144" spans="2:37" ht="11.1" customHeight="1">
      <c r="B144" s="46" t="s">
        <v>88</v>
      </c>
      <c r="C144" s="24"/>
      <c r="D144" s="24"/>
      <c r="E144" s="47"/>
      <c r="F144" s="134">
        <v>61</v>
      </c>
      <c r="G144" s="135"/>
      <c r="H144" s="134">
        <v>84</v>
      </c>
      <c r="I144" s="135"/>
      <c r="J144" s="134">
        <v>117</v>
      </c>
      <c r="K144" s="135"/>
      <c r="L144" s="134">
        <v>143</v>
      </c>
      <c r="M144" s="135"/>
      <c r="N144" s="134">
        <v>156</v>
      </c>
      <c r="O144" s="135"/>
      <c r="P144" s="134">
        <v>153</v>
      </c>
      <c r="Q144" s="135"/>
      <c r="R144" s="134">
        <v>112</v>
      </c>
      <c r="S144" s="135"/>
      <c r="T144" s="134">
        <v>116</v>
      </c>
      <c r="U144" s="135"/>
      <c r="V144" s="134">
        <v>79</v>
      </c>
      <c r="W144" s="135"/>
      <c r="X144" s="134">
        <v>84</v>
      </c>
      <c r="Y144" s="135"/>
      <c r="Z144" s="134">
        <v>58</v>
      </c>
      <c r="AA144" s="135"/>
      <c r="AB144" s="134">
        <v>49</v>
      </c>
      <c r="AC144" s="135"/>
      <c r="AD144" s="100">
        <f t="shared" si="7"/>
        <v>1212</v>
      </c>
      <c r="AE144" s="101"/>
      <c r="AF144" s="100">
        <f t="shared" si="4"/>
        <v>101</v>
      </c>
      <c r="AG144" s="101"/>
      <c r="AH144" s="100">
        <f t="shared" si="5"/>
        <v>797</v>
      </c>
      <c r="AI144" s="101"/>
      <c r="AJ144" s="100">
        <f t="shared" si="6"/>
        <v>132.83333333333334</v>
      </c>
      <c r="AK144" s="101"/>
    </row>
    <row r="145" spans="2:37" ht="11.1" customHeight="1">
      <c r="B145" s="46" t="s">
        <v>89</v>
      </c>
      <c r="C145" s="24"/>
      <c r="D145" s="24"/>
      <c r="E145" s="47"/>
      <c r="F145" s="134">
        <v>88</v>
      </c>
      <c r="G145" s="135"/>
      <c r="H145" s="134">
        <v>95</v>
      </c>
      <c r="I145" s="135"/>
      <c r="J145" s="134">
        <v>88</v>
      </c>
      <c r="K145" s="135"/>
      <c r="L145" s="134">
        <v>115</v>
      </c>
      <c r="M145" s="135"/>
      <c r="N145" s="134">
        <v>191</v>
      </c>
      <c r="O145" s="135"/>
      <c r="P145" s="134">
        <v>203</v>
      </c>
      <c r="Q145" s="135"/>
      <c r="R145" s="134">
        <v>102</v>
      </c>
      <c r="S145" s="135"/>
      <c r="T145" s="134">
        <v>147</v>
      </c>
      <c r="U145" s="135"/>
      <c r="V145" s="134">
        <v>85</v>
      </c>
      <c r="W145" s="135"/>
      <c r="X145" s="134">
        <v>103</v>
      </c>
      <c r="Y145" s="135"/>
      <c r="Z145" s="134">
        <v>40</v>
      </c>
      <c r="AA145" s="135"/>
      <c r="AB145" s="134">
        <v>48</v>
      </c>
      <c r="AC145" s="135"/>
      <c r="AD145" s="100">
        <f t="shared" si="7"/>
        <v>1305</v>
      </c>
      <c r="AE145" s="101"/>
      <c r="AF145" s="100">
        <f t="shared" si="4"/>
        <v>108.75</v>
      </c>
      <c r="AG145" s="101"/>
      <c r="AH145" s="100">
        <f t="shared" si="5"/>
        <v>846</v>
      </c>
      <c r="AI145" s="101"/>
      <c r="AJ145" s="100">
        <f t="shared" si="6"/>
        <v>141</v>
      </c>
      <c r="AK145" s="101"/>
    </row>
    <row r="146" spans="2:37" ht="11.1" customHeight="1">
      <c r="B146" s="48"/>
      <c r="C146" s="142" t="s">
        <v>91</v>
      </c>
      <c r="D146" s="142"/>
      <c r="E146" s="142"/>
      <c r="F146" s="142"/>
      <c r="G146" s="14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40"/>
      <c r="AE146" s="140"/>
      <c r="AF146" s="140"/>
      <c r="AG146" s="140"/>
      <c r="AH146" s="140"/>
      <c r="AI146" s="140"/>
      <c r="AJ146" s="140"/>
      <c r="AK146" s="141"/>
    </row>
    <row r="147" spans="2:37" ht="11.1" customHeight="1">
      <c r="B147" s="46" t="s">
        <v>92</v>
      </c>
      <c r="E147" s="49"/>
      <c r="F147" s="100">
        <v>50.3</v>
      </c>
      <c r="G147" s="101"/>
      <c r="H147" s="100">
        <v>66.89</v>
      </c>
      <c r="I147" s="101"/>
      <c r="J147" s="100">
        <v>104.133333333333</v>
      </c>
      <c r="K147" s="101"/>
      <c r="L147" s="100">
        <v>110.086666666667</v>
      </c>
      <c r="M147" s="101"/>
      <c r="N147" s="100">
        <v>126.053333333333</v>
      </c>
      <c r="O147" s="101"/>
      <c r="P147" s="100">
        <v>121.91</v>
      </c>
      <c r="Q147" s="101"/>
      <c r="R147" s="100">
        <v>96.036666666666704</v>
      </c>
      <c r="S147" s="101"/>
      <c r="T147" s="100">
        <v>82.43</v>
      </c>
      <c r="U147" s="101"/>
      <c r="V147" s="100">
        <v>78.4166666666667</v>
      </c>
      <c r="W147" s="101"/>
      <c r="X147" s="100">
        <v>69.293333333333294</v>
      </c>
      <c r="Y147" s="101"/>
      <c r="Z147" s="100">
        <v>46.936666666666703</v>
      </c>
      <c r="AA147" s="101"/>
      <c r="AB147" s="100">
        <v>47.72</v>
      </c>
      <c r="AC147" s="101"/>
      <c r="AD147" s="100">
        <f t="shared" ref="AD147:AD197" si="8">SUM(F147:AC147)</f>
        <v>1000.2066666666665</v>
      </c>
      <c r="AE147" s="101"/>
      <c r="AF147" s="100">
        <f t="shared" ref="AF147:AF197" si="9">AD147/12</f>
        <v>83.350555555555545</v>
      </c>
      <c r="AG147" s="101"/>
      <c r="AH147" s="100">
        <f t="shared" ref="AH147:AH197" si="10">SUM(J147:U147)</f>
        <v>640.64999999999964</v>
      </c>
      <c r="AI147" s="101"/>
      <c r="AJ147" s="100">
        <f t="shared" ref="AJ147:AJ197" si="11">AH147/6</f>
        <v>106.77499999999993</v>
      </c>
      <c r="AK147" s="101"/>
    </row>
    <row r="148" spans="2:37" ht="11.1" customHeight="1">
      <c r="B148" s="46" t="s">
        <v>93</v>
      </c>
      <c r="E148" s="49"/>
      <c r="F148" s="100">
        <v>42.68</v>
      </c>
      <c r="G148" s="101"/>
      <c r="H148" s="100">
        <v>61.413333333333298</v>
      </c>
      <c r="I148" s="101"/>
      <c r="J148" s="100">
        <v>80.613333333333301</v>
      </c>
      <c r="K148" s="101"/>
      <c r="L148" s="100">
        <v>83.303333333333299</v>
      </c>
      <c r="M148" s="101"/>
      <c r="N148" s="100">
        <v>84.76</v>
      </c>
      <c r="O148" s="101"/>
      <c r="P148" s="100">
        <v>83.97</v>
      </c>
      <c r="Q148" s="101"/>
      <c r="R148" s="100">
        <v>68.03</v>
      </c>
      <c r="S148" s="101"/>
      <c r="T148" s="100">
        <v>59.25</v>
      </c>
      <c r="U148" s="101"/>
      <c r="V148" s="100">
        <v>60.85</v>
      </c>
      <c r="W148" s="101"/>
      <c r="X148" s="100">
        <v>66.0833333333333</v>
      </c>
      <c r="Y148" s="101"/>
      <c r="Z148" s="100">
        <v>51.81</v>
      </c>
      <c r="AA148" s="101"/>
      <c r="AB148" s="100">
        <v>51.67</v>
      </c>
      <c r="AC148" s="101"/>
      <c r="AD148" s="100">
        <f t="shared" si="8"/>
        <v>794.43333333333305</v>
      </c>
      <c r="AE148" s="101"/>
      <c r="AF148" s="100">
        <f t="shared" si="9"/>
        <v>66.202777777777754</v>
      </c>
      <c r="AG148" s="101"/>
      <c r="AH148" s="100">
        <f t="shared" si="10"/>
        <v>459.92666666666662</v>
      </c>
      <c r="AI148" s="101"/>
      <c r="AJ148" s="100">
        <f t="shared" si="11"/>
        <v>76.654444444444437</v>
      </c>
      <c r="AK148" s="101"/>
    </row>
    <row r="149" spans="2:37" ht="11.1" customHeight="1">
      <c r="B149" s="46" t="s">
        <v>94</v>
      </c>
      <c r="E149" s="49"/>
      <c r="F149" s="100">
        <v>43.713333333333303</v>
      </c>
      <c r="G149" s="101"/>
      <c r="H149" s="100">
        <v>48.276666666666699</v>
      </c>
      <c r="I149" s="101"/>
      <c r="J149" s="100">
        <v>80.036666666666704</v>
      </c>
      <c r="K149" s="101"/>
      <c r="L149" s="100">
        <v>84.95</v>
      </c>
      <c r="M149" s="101"/>
      <c r="N149" s="100">
        <v>96.55</v>
      </c>
      <c r="O149" s="101"/>
      <c r="P149" s="100">
        <v>79.873333333333406</v>
      </c>
      <c r="Q149" s="101"/>
      <c r="R149" s="100">
        <v>66.796666666666695</v>
      </c>
      <c r="S149" s="101"/>
      <c r="T149" s="100">
        <v>60.876666666666701</v>
      </c>
      <c r="U149" s="101"/>
      <c r="V149" s="100">
        <v>55.21</v>
      </c>
      <c r="W149" s="101"/>
      <c r="X149" s="100">
        <v>57.276666666666699</v>
      </c>
      <c r="Y149" s="101"/>
      <c r="Z149" s="100">
        <v>42.913333333333298</v>
      </c>
      <c r="AA149" s="101"/>
      <c r="AB149" s="100">
        <v>42.656666666666702</v>
      </c>
      <c r="AC149" s="101"/>
      <c r="AD149" s="100">
        <f t="shared" si="8"/>
        <v>759.13000000000022</v>
      </c>
      <c r="AE149" s="101"/>
      <c r="AF149" s="100">
        <f t="shared" si="9"/>
        <v>63.260833333333352</v>
      </c>
      <c r="AG149" s="101"/>
      <c r="AH149" s="100">
        <f t="shared" si="10"/>
        <v>469.08333333333348</v>
      </c>
      <c r="AI149" s="101"/>
      <c r="AJ149" s="100">
        <f t="shared" si="11"/>
        <v>78.180555555555586</v>
      </c>
      <c r="AK149" s="101"/>
    </row>
    <row r="150" spans="2:37" ht="11.1" customHeight="1">
      <c r="B150" s="46" t="s">
        <v>95</v>
      </c>
      <c r="E150" s="49"/>
      <c r="F150" s="100">
        <v>43.69</v>
      </c>
      <c r="G150" s="101"/>
      <c r="H150" s="100">
        <v>65.903333333333407</v>
      </c>
      <c r="I150" s="101"/>
      <c r="J150" s="100">
        <v>81.326666666666696</v>
      </c>
      <c r="K150" s="101"/>
      <c r="L150" s="100">
        <v>81.443333333333399</v>
      </c>
      <c r="M150" s="101"/>
      <c r="N150" s="100">
        <v>84.523333333333298</v>
      </c>
      <c r="O150" s="101"/>
      <c r="P150" s="100">
        <v>82.976666666666702</v>
      </c>
      <c r="Q150" s="101"/>
      <c r="R150" s="100">
        <v>62.836666666666702</v>
      </c>
      <c r="S150" s="101"/>
      <c r="T150" s="100">
        <v>57.12</v>
      </c>
      <c r="U150" s="101"/>
      <c r="V150" s="100">
        <v>57.506666666666703</v>
      </c>
      <c r="W150" s="101"/>
      <c r="X150" s="100">
        <v>69.323333333333295</v>
      </c>
      <c r="Y150" s="101"/>
      <c r="Z150" s="100">
        <v>48.893333333333302</v>
      </c>
      <c r="AA150" s="101"/>
      <c r="AB150" s="100">
        <v>52.866666666666703</v>
      </c>
      <c r="AC150" s="101"/>
      <c r="AD150" s="100">
        <f t="shared" si="8"/>
        <v>788.41000000000008</v>
      </c>
      <c r="AE150" s="101"/>
      <c r="AF150" s="100">
        <f t="shared" si="9"/>
        <v>65.700833333333335</v>
      </c>
      <c r="AG150" s="101"/>
      <c r="AH150" s="100">
        <f t="shared" si="10"/>
        <v>450.2266666666668</v>
      </c>
      <c r="AI150" s="101"/>
      <c r="AJ150" s="100">
        <f t="shared" si="11"/>
        <v>75.037777777777805</v>
      </c>
      <c r="AK150" s="101"/>
    </row>
    <row r="151" spans="2:37" ht="11.1" customHeight="1">
      <c r="B151" s="46" t="s">
        <v>96</v>
      </c>
      <c r="E151" s="49"/>
      <c r="F151" s="100">
        <v>64.575999999999993</v>
      </c>
      <c r="G151" s="101"/>
      <c r="H151" s="100">
        <v>83.144000000000005</v>
      </c>
      <c r="I151" s="101"/>
      <c r="J151" s="100">
        <v>123.86</v>
      </c>
      <c r="K151" s="101"/>
      <c r="L151" s="100">
        <v>131.55600000000001</v>
      </c>
      <c r="M151" s="101"/>
      <c r="N151" s="100">
        <v>140.88800000000001</v>
      </c>
      <c r="O151" s="101"/>
      <c r="P151" s="100">
        <v>141.45416666666699</v>
      </c>
      <c r="Q151" s="101"/>
      <c r="R151" s="100">
        <v>117.958333333333</v>
      </c>
      <c r="S151" s="101"/>
      <c r="T151" s="100">
        <v>93.275000000000006</v>
      </c>
      <c r="U151" s="101"/>
      <c r="V151" s="100">
        <v>94.963999999999999</v>
      </c>
      <c r="W151" s="101"/>
      <c r="X151" s="100">
        <v>79.78</v>
      </c>
      <c r="Y151" s="101"/>
      <c r="Z151" s="100">
        <v>67.376000000000005</v>
      </c>
      <c r="AA151" s="101"/>
      <c r="AB151" s="100">
        <v>63.776000000000003</v>
      </c>
      <c r="AC151" s="101"/>
      <c r="AD151" s="100">
        <f t="shared" si="8"/>
        <v>1202.6075000000001</v>
      </c>
      <c r="AE151" s="101"/>
      <c r="AF151" s="100">
        <f t="shared" si="9"/>
        <v>100.21729166666667</v>
      </c>
      <c r="AG151" s="101"/>
      <c r="AH151" s="100">
        <f t="shared" si="10"/>
        <v>748.99149999999997</v>
      </c>
      <c r="AI151" s="101"/>
      <c r="AJ151" s="100">
        <f t="shared" si="11"/>
        <v>124.83191666666666</v>
      </c>
      <c r="AK151" s="101"/>
    </row>
    <row r="152" spans="2:37" ht="11.1" customHeight="1">
      <c r="B152" s="46" t="s">
        <v>97</v>
      </c>
      <c r="E152" s="49"/>
      <c r="F152" s="100">
        <v>56.089285714285701</v>
      </c>
      <c r="G152" s="101"/>
      <c r="H152" s="100">
        <v>79.039285714285697</v>
      </c>
      <c r="I152" s="101"/>
      <c r="J152" s="100">
        <v>114.267857142857</v>
      </c>
      <c r="K152" s="101"/>
      <c r="L152" s="100">
        <v>112.35</v>
      </c>
      <c r="M152" s="101"/>
      <c r="N152" s="100">
        <v>132.02500000000001</v>
      </c>
      <c r="O152" s="101"/>
      <c r="P152" s="100">
        <v>131.960714285714</v>
      </c>
      <c r="Q152" s="101"/>
      <c r="R152" s="100">
        <v>103.542857142857</v>
      </c>
      <c r="S152" s="101"/>
      <c r="T152" s="100">
        <v>95.707142857142898</v>
      </c>
      <c r="U152" s="101"/>
      <c r="V152" s="100">
        <v>85.492857142857105</v>
      </c>
      <c r="W152" s="101"/>
      <c r="X152" s="100">
        <v>82.982142857142804</v>
      </c>
      <c r="Y152" s="101"/>
      <c r="Z152" s="100">
        <v>57.392857142857203</v>
      </c>
      <c r="AA152" s="101"/>
      <c r="AB152" s="100">
        <v>56.753571428571398</v>
      </c>
      <c r="AC152" s="101"/>
      <c r="AD152" s="100">
        <f t="shared" si="8"/>
        <v>1107.6035714285708</v>
      </c>
      <c r="AE152" s="101"/>
      <c r="AF152" s="100">
        <f t="shared" si="9"/>
        <v>92.300297619047569</v>
      </c>
      <c r="AG152" s="101"/>
      <c r="AH152" s="100">
        <f t="shared" si="10"/>
        <v>689.85357142857094</v>
      </c>
      <c r="AI152" s="101"/>
      <c r="AJ152" s="100">
        <f t="shared" si="11"/>
        <v>114.97559523809515</v>
      </c>
      <c r="AK152" s="101"/>
    </row>
    <row r="153" spans="2:37" ht="11.1" customHeight="1">
      <c r="B153" s="46" t="s">
        <v>98</v>
      </c>
      <c r="E153" s="49"/>
      <c r="F153" s="100">
        <v>45.286666666666697</v>
      </c>
      <c r="G153" s="101"/>
      <c r="H153" s="100">
        <v>64.52</v>
      </c>
      <c r="I153" s="101"/>
      <c r="J153" s="100">
        <v>80.89</v>
      </c>
      <c r="K153" s="101"/>
      <c r="L153" s="100">
        <v>81.06</v>
      </c>
      <c r="M153" s="101"/>
      <c r="N153" s="100">
        <v>80.613333333333301</v>
      </c>
      <c r="O153" s="101"/>
      <c r="P153" s="100">
        <v>77.263333333333307</v>
      </c>
      <c r="Q153" s="101"/>
      <c r="R153" s="100">
        <v>59.7</v>
      </c>
      <c r="S153" s="101"/>
      <c r="T153" s="100">
        <v>55.266666666666701</v>
      </c>
      <c r="U153" s="101"/>
      <c r="V153" s="100">
        <v>54.37</v>
      </c>
      <c r="W153" s="101"/>
      <c r="X153" s="100">
        <v>73.316666666666706</v>
      </c>
      <c r="Y153" s="101"/>
      <c r="Z153" s="100">
        <v>50.07</v>
      </c>
      <c r="AA153" s="101"/>
      <c r="AB153" s="100">
        <v>51.276666666666699</v>
      </c>
      <c r="AC153" s="101"/>
      <c r="AD153" s="100">
        <f t="shared" si="8"/>
        <v>773.63333333333344</v>
      </c>
      <c r="AE153" s="101"/>
      <c r="AF153" s="100">
        <f t="shared" si="9"/>
        <v>64.469444444444449</v>
      </c>
      <c r="AG153" s="101"/>
      <c r="AH153" s="100">
        <f t="shared" si="10"/>
        <v>434.79333333333329</v>
      </c>
      <c r="AI153" s="101"/>
      <c r="AJ153" s="100">
        <f t="shared" si="11"/>
        <v>72.465555555555554</v>
      </c>
      <c r="AK153" s="101"/>
    </row>
    <row r="154" spans="2:37" ht="11.1" customHeight="1">
      <c r="B154" s="46" t="s">
        <v>99</v>
      </c>
      <c r="E154" s="49"/>
      <c r="F154" s="100">
        <v>53.99</v>
      </c>
      <c r="G154" s="101"/>
      <c r="H154" s="100">
        <v>74.66</v>
      </c>
      <c r="I154" s="101"/>
      <c r="J154" s="100">
        <v>107.16</v>
      </c>
      <c r="K154" s="101"/>
      <c r="L154" s="100">
        <v>109.786666666667</v>
      </c>
      <c r="M154" s="101"/>
      <c r="N154" s="100">
        <v>122.223333333333</v>
      </c>
      <c r="O154" s="101"/>
      <c r="P154" s="100">
        <v>125.333333333333</v>
      </c>
      <c r="Q154" s="101"/>
      <c r="R154" s="100">
        <v>97.4</v>
      </c>
      <c r="S154" s="101"/>
      <c r="T154" s="100">
        <v>84.756666666666703</v>
      </c>
      <c r="U154" s="101"/>
      <c r="V154" s="100">
        <v>82.753333333333302</v>
      </c>
      <c r="W154" s="101"/>
      <c r="X154" s="100">
        <v>76.28</v>
      </c>
      <c r="Y154" s="101"/>
      <c r="Z154" s="100">
        <v>55.906666666666702</v>
      </c>
      <c r="AA154" s="101"/>
      <c r="AB154" s="100">
        <v>57.4033333333333</v>
      </c>
      <c r="AC154" s="101"/>
      <c r="AD154" s="100">
        <f t="shared" si="8"/>
        <v>1047.653333333333</v>
      </c>
      <c r="AE154" s="101"/>
      <c r="AF154" s="100">
        <f t="shared" si="9"/>
        <v>87.304444444444414</v>
      </c>
      <c r="AG154" s="101"/>
      <c r="AH154" s="100">
        <f t="shared" si="10"/>
        <v>646.65999999999963</v>
      </c>
      <c r="AI154" s="101"/>
      <c r="AJ154" s="100">
        <f t="shared" si="11"/>
        <v>107.7766666666666</v>
      </c>
      <c r="AK154" s="101"/>
    </row>
    <row r="155" spans="2:37" ht="11.1" customHeight="1">
      <c r="B155" s="46" t="s">
        <v>100</v>
      </c>
      <c r="E155" s="49"/>
      <c r="F155" s="100">
        <v>48.148000000000003</v>
      </c>
      <c r="G155" s="101"/>
      <c r="H155" s="100">
        <v>68.347999999999999</v>
      </c>
      <c r="I155" s="101"/>
      <c r="J155" s="100">
        <v>90.531999999999996</v>
      </c>
      <c r="K155" s="101"/>
      <c r="L155" s="100">
        <v>100.864</v>
      </c>
      <c r="M155" s="101"/>
      <c r="N155" s="100">
        <v>101.372</v>
      </c>
      <c r="O155" s="101"/>
      <c r="P155" s="100">
        <v>97.816666666666706</v>
      </c>
      <c r="Q155" s="101"/>
      <c r="R155" s="100">
        <v>86.872</v>
      </c>
      <c r="S155" s="101"/>
      <c r="T155" s="100">
        <v>68.691999999999993</v>
      </c>
      <c r="U155" s="101"/>
      <c r="V155" s="100">
        <v>76.58</v>
      </c>
      <c r="W155" s="101"/>
      <c r="X155" s="100">
        <v>66.652000000000001</v>
      </c>
      <c r="Y155" s="101"/>
      <c r="Z155" s="100">
        <v>52.468000000000004</v>
      </c>
      <c r="AA155" s="101"/>
      <c r="AB155" s="100">
        <v>47.555999999999997</v>
      </c>
      <c r="AC155" s="101"/>
      <c r="AD155" s="100">
        <f t="shared" si="8"/>
        <v>905.90066666666689</v>
      </c>
      <c r="AE155" s="101"/>
      <c r="AF155" s="100">
        <f t="shared" si="9"/>
        <v>75.491722222222236</v>
      </c>
      <c r="AG155" s="101"/>
      <c r="AH155" s="100">
        <f t="shared" si="10"/>
        <v>546.14866666666671</v>
      </c>
      <c r="AI155" s="101"/>
      <c r="AJ155" s="100">
        <f t="shared" si="11"/>
        <v>91.024777777777786</v>
      </c>
      <c r="AK155" s="101"/>
    </row>
    <row r="156" spans="2:37" ht="11.1" customHeight="1">
      <c r="B156" s="46" t="s">
        <v>101</v>
      </c>
      <c r="E156" s="49"/>
      <c r="F156" s="100">
        <v>51.11</v>
      </c>
      <c r="G156" s="101"/>
      <c r="H156" s="100">
        <v>71.566666666666706</v>
      </c>
      <c r="I156" s="101"/>
      <c r="J156" s="100">
        <v>103.75</v>
      </c>
      <c r="K156" s="101"/>
      <c r="L156" s="100">
        <v>101.033333333333</v>
      </c>
      <c r="M156" s="101"/>
      <c r="N156" s="100">
        <v>111.81</v>
      </c>
      <c r="O156" s="101"/>
      <c r="P156" s="100">
        <v>109.25</v>
      </c>
      <c r="Q156" s="101"/>
      <c r="R156" s="100">
        <v>84.713333333333296</v>
      </c>
      <c r="S156" s="101"/>
      <c r="T156" s="100">
        <v>75.36</v>
      </c>
      <c r="U156" s="101"/>
      <c r="V156" s="100">
        <v>73.456666666666706</v>
      </c>
      <c r="W156" s="101"/>
      <c r="X156" s="100">
        <v>74.243333333333297</v>
      </c>
      <c r="Y156" s="101"/>
      <c r="Z156" s="100">
        <v>57.81</v>
      </c>
      <c r="AA156" s="101"/>
      <c r="AB156" s="100">
        <v>62.64</v>
      </c>
      <c r="AC156" s="101"/>
      <c r="AD156" s="100">
        <f t="shared" si="8"/>
        <v>976.743333333333</v>
      </c>
      <c r="AE156" s="101"/>
      <c r="AF156" s="100">
        <f t="shared" si="9"/>
        <v>81.39527777777775</v>
      </c>
      <c r="AG156" s="101"/>
      <c r="AH156" s="100">
        <f t="shared" si="10"/>
        <v>585.91666666666629</v>
      </c>
      <c r="AI156" s="101"/>
      <c r="AJ156" s="100">
        <f t="shared" si="11"/>
        <v>97.652777777777715</v>
      </c>
      <c r="AK156" s="101"/>
    </row>
    <row r="157" spans="2:37" ht="11.1" customHeight="1">
      <c r="B157" s="46" t="s">
        <v>102</v>
      </c>
      <c r="E157" s="49"/>
      <c r="F157" s="100">
        <v>58.129166666666698</v>
      </c>
      <c r="G157" s="101"/>
      <c r="H157" s="100">
        <v>75.174999999999997</v>
      </c>
      <c r="I157" s="101"/>
      <c r="J157" s="100">
        <v>113.966666666667</v>
      </c>
      <c r="K157" s="101"/>
      <c r="L157" s="100">
        <v>116.0625</v>
      </c>
      <c r="M157" s="101"/>
      <c r="N157" s="100">
        <v>118.5625</v>
      </c>
      <c r="O157" s="101"/>
      <c r="P157" s="100">
        <v>118.758333333333</v>
      </c>
      <c r="Q157" s="101"/>
      <c r="R157" s="100">
        <v>104.758333333333</v>
      </c>
      <c r="S157" s="101"/>
      <c r="T157" s="100">
        <v>81.0625</v>
      </c>
      <c r="U157" s="101"/>
      <c r="V157" s="100">
        <v>81.691666666666706</v>
      </c>
      <c r="W157" s="101"/>
      <c r="X157" s="100">
        <v>73.533333333333303</v>
      </c>
      <c r="Y157" s="101"/>
      <c r="Z157" s="100">
        <v>56.283333333333303</v>
      </c>
      <c r="AA157" s="101"/>
      <c r="AB157" s="100">
        <v>62.091666666666697</v>
      </c>
      <c r="AC157" s="101"/>
      <c r="AD157" s="100">
        <f t="shared" si="8"/>
        <v>1060.0749999999998</v>
      </c>
      <c r="AE157" s="101"/>
      <c r="AF157" s="100">
        <f t="shared" si="9"/>
        <v>88.339583333333323</v>
      </c>
      <c r="AG157" s="101"/>
      <c r="AH157" s="100">
        <f t="shared" si="10"/>
        <v>653.17083333333301</v>
      </c>
      <c r="AI157" s="101"/>
      <c r="AJ157" s="100">
        <f t="shared" si="11"/>
        <v>108.86180555555551</v>
      </c>
      <c r="AK157" s="101"/>
    </row>
    <row r="158" spans="2:37" ht="11.1" customHeight="1">
      <c r="B158" s="46" t="s">
        <v>103</v>
      </c>
      <c r="E158" s="49"/>
      <c r="F158" s="100">
        <v>45.795833333333299</v>
      </c>
      <c r="G158" s="101"/>
      <c r="H158" s="100">
        <v>58.304166666666703</v>
      </c>
      <c r="I158" s="101"/>
      <c r="J158" s="100">
        <v>80.245833333333294</v>
      </c>
      <c r="K158" s="101"/>
      <c r="L158" s="100">
        <v>90.158333333333402</v>
      </c>
      <c r="M158" s="101"/>
      <c r="N158" s="100">
        <v>89.933333333333294</v>
      </c>
      <c r="O158" s="101"/>
      <c r="P158" s="100">
        <v>77.191666666666706</v>
      </c>
      <c r="Q158" s="101"/>
      <c r="R158" s="100">
        <v>72.55</v>
      </c>
      <c r="S158" s="101"/>
      <c r="T158" s="100">
        <v>57.7</v>
      </c>
      <c r="U158" s="101"/>
      <c r="V158" s="100">
        <v>67.087500000000006</v>
      </c>
      <c r="W158" s="101"/>
      <c r="X158" s="100">
        <v>58.45</v>
      </c>
      <c r="Y158" s="101"/>
      <c r="Z158" s="100">
        <v>46.424999999999997</v>
      </c>
      <c r="AA158" s="101"/>
      <c r="AB158" s="100">
        <v>44.55</v>
      </c>
      <c r="AC158" s="101"/>
      <c r="AD158" s="100">
        <f t="shared" si="8"/>
        <v>788.39166666666665</v>
      </c>
      <c r="AE158" s="101"/>
      <c r="AF158" s="100">
        <f t="shared" si="9"/>
        <v>65.699305555555554</v>
      </c>
      <c r="AG158" s="101"/>
      <c r="AH158" s="100">
        <f t="shared" si="10"/>
        <v>467.7791666666667</v>
      </c>
      <c r="AI158" s="101"/>
      <c r="AJ158" s="100">
        <f t="shared" si="11"/>
        <v>77.963194444444454</v>
      </c>
      <c r="AK158" s="101"/>
    </row>
    <row r="159" spans="2:37" ht="11.1" customHeight="1">
      <c r="B159" s="46" t="s">
        <v>104</v>
      </c>
      <c r="E159" s="49"/>
      <c r="F159" s="100">
        <v>53.4033333333333</v>
      </c>
      <c r="G159" s="101"/>
      <c r="H159" s="100">
        <v>76.209999999999994</v>
      </c>
      <c r="I159" s="101"/>
      <c r="J159" s="100">
        <v>113.64</v>
      </c>
      <c r="K159" s="101"/>
      <c r="L159" s="100">
        <v>112.48</v>
      </c>
      <c r="M159" s="101"/>
      <c r="N159" s="100">
        <v>118.71</v>
      </c>
      <c r="O159" s="101"/>
      <c r="P159" s="100">
        <v>114.26666666666701</v>
      </c>
      <c r="Q159" s="101"/>
      <c r="R159" s="100">
        <v>93.076666666666696</v>
      </c>
      <c r="S159" s="101"/>
      <c r="T159" s="100">
        <v>82.49</v>
      </c>
      <c r="U159" s="101"/>
      <c r="V159" s="100">
        <v>82.136666666666699</v>
      </c>
      <c r="W159" s="101"/>
      <c r="X159" s="100">
        <v>76.73</v>
      </c>
      <c r="Y159" s="101"/>
      <c r="Z159" s="100">
        <v>56.366666666666703</v>
      </c>
      <c r="AA159" s="101"/>
      <c r="AB159" s="100">
        <v>54.946666666666701</v>
      </c>
      <c r="AC159" s="101"/>
      <c r="AD159" s="100">
        <f t="shared" si="8"/>
        <v>1034.4566666666669</v>
      </c>
      <c r="AE159" s="101"/>
      <c r="AF159" s="100">
        <f t="shared" si="9"/>
        <v>86.204722222222244</v>
      </c>
      <c r="AG159" s="101"/>
      <c r="AH159" s="100">
        <f t="shared" si="10"/>
        <v>634.66333333333364</v>
      </c>
      <c r="AI159" s="101"/>
      <c r="AJ159" s="100">
        <f t="shared" si="11"/>
        <v>105.77722222222228</v>
      </c>
      <c r="AK159" s="101"/>
    </row>
    <row r="160" spans="2:37" ht="11.1" customHeight="1">
      <c r="B160" s="46" t="s">
        <v>105</v>
      </c>
      <c r="E160" s="49"/>
      <c r="F160" s="100">
        <v>40.200000000000003</v>
      </c>
      <c r="G160" s="101"/>
      <c r="H160" s="100">
        <v>55.913793103448299</v>
      </c>
      <c r="I160" s="101"/>
      <c r="J160" s="100">
        <v>73.858620689655197</v>
      </c>
      <c r="K160" s="101"/>
      <c r="L160" s="100">
        <v>76.548275862069005</v>
      </c>
      <c r="M160" s="101"/>
      <c r="N160" s="100">
        <v>75.682758620689597</v>
      </c>
      <c r="O160" s="101"/>
      <c r="P160" s="100">
        <v>72.889655172413796</v>
      </c>
      <c r="Q160" s="101"/>
      <c r="R160" s="100">
        <v>59.317241379310403</v>
      </c>
      <c r="S160" s="101"/>
      <c r="T160" s="100">
        <v>51.413793103448299</v>
      </c>
      <c r="U160" s="101"/>
      <c r="V160" s="100">
        <v>56.144827586206901</v>
      </c>
      <c r="W160" s="101"/>
      <c r="X160" s="100">
        <v>58.834482758620702</v>
      </c>
      <c r="Y160" s="101"/>
      <c r="Z160" s="100">
        <v>42.579310344827597</v>
      </c>
      <c r="AA160" s="101"/>
      <c r="AB160" s="100">
        <v>45.710344827586198</v>
      </c>
      <c r="AC160" s="101"/>
      <c r="AD160" s="100">
        <f t="shared" si="8"/>
        <v>709.093103448276</v>
      </c>
      <c r="AE160" s="101"/>
      <c r="AF160" s="100">
        <f t="shared" si="9"/>
        <v>59.091091954023</v>
      </c>
      <c r="AG160" s="101"/>
      <c r="AH160" s="100">
        <f t="shared" si="10"/>
        <v>409.71034482758631</v>
      </c>
      <c r="AI160" s="101"/>
      <c r="AJ160" s="100">
        <f t="shared" si="11"/>
        <v>68.285057471264381</v>
      </c>
      <c r="AK160" s="101"/>
    </row>
    <row r="161" spans="2:37" ht="11.1" customHeight="1">
      <c r="B161" s="46" t="s">
        <v>106</v>
      </c>
      <c r="E161" s="49"/>
      <c r="F161" s="100">
        <v>41.046666666666702</v>
      </c>
      <c r="G161" s="101"/>
      <c r="H161" s="100">
        <v>57.76</v>
      </c>
      <c r="I161" s="101"/>
      <c r="J161" s="100">
        <v>74.473333333333301</v>
      </c>
      <c r="K161" s="101"/>
      <c r="L161" s="100">
        <v>77.473333333333301</v>
      </c>
      <c r="M161" s="101"/>
      <c r="N161" s="100">
        <v>75.326666666666696</v>
      </c>
      <c r="O161" s="101"/>
      <c r="P161" s="100">
        <v>68.746666666666698</v>
      </c>
      <c r="Q161" s="101"/>
      <c r="R161" s="100">
        <v>57.216666666666697</v>
      </c>
      <c r="S161" s="101"/>
      <c r="T161" s="100">
        <v>53.14</v>
      </c>
      <c r="U161" s="101"/>
      <c r="V161" s="100">
        <v>56.526666666666699</v>
      </c>
      <c r="W161" s="101"/>
      <c r="X161" s="100">
        <v>60.28</v>
      </c>
      <c r="Y161" s="101"/>
      <c r="Z161" s="100">
        <v>46.3066666666667</v>
      </c>
      <c r="AA161" s="101"/>
      <c r="AB161" s="100">
        <v>47.313333333333297</v>
      </c>
      <c r="AC161" s="101"/>
      <c r="AD161" s="100">
        <f t="shared" si="8"/>
        <v>715.61</v>
      </c>
      <c r="AE161" s="101"/>
      <c r="AF161" s="100">
        <f t="shared" si="9"/>
        <v>59.634166666666665</v>
      </c>
      <c r="AG161" s="101"/>
      <c r="AH161" s="100">
        <f t="shared" si="10"/>
        <v>406.37666666666667</v>
      </c>
      <c r="AI161" s="101"/>
      <c r="AJ161" s="100">
        <f t="shared" si="11"/>
        <v>67.729444444444439</v>
      </c>
      <c r="AK161" s="101"/>
    </row>
    <row r="162" spans="2:37" ht="11.1" customHeight="1">
      <c r="B162" s="46" t="s">
        <v>107</v>
      </c>
      <c r="E162" s="49"/>
      <c r="F162" s="100">
        <v>44.773333333333298</v>
      </c>
      <c r="G162" s="101"/>
      <c r="H162" s="100">
        <v>64.176666666666705</v>
      </c>
      <c r="I162" s="101"/>
      <c r="J162" s="100">
        <v>78.653333333333293</v>
      </c>
      <c r="K162" s="101"/>
      <c r="L162" s="100">
        <v>82.613333333333301</v>
      </c>
      <c r="M162" s="101"/>
      <c r="N162" s="100">
        <v>77.993333333333297</v>
      </c>
      <c r="O162" s="101"/>
      <c r="P162" s="100">
        <v>71.91</v>
      </c>
      <c r="Q162" s="101"/>
      <c r="R162" s="100">
        <v>57.863333333333301</v>
      </c>
      <c r="S162" s="101"/>
      <c r="T162" s="100">
        <v>56.073333333333402</v>
      </c>
      <c r="U162" s="101"/>
      <c r="V162" s="100">
        <v>57.256666666666703</v>
      </c>
      <c r="W162" s="101"/>
      <c r="X162" s="100">
        <v>66.09</v>
      </c>
      <c r="Y162" s="101"/>
      <c r="Z162" s="100">
        <v>50.0566666666667</v>
      </c>
      <c r="AA162" s="101"/>
      <c r="AB162" s="100">
        <v>52.5566666666667</v>
      </c>
      <c r="AC162" s="101"/>
      <c r="AD162" s="100">
        <f t="shared" si="8"/>
        <v>760.01666666666677</v>
      </c>
      <c r="AE162" s="101"/>
      <c r="AF162" s="100">
        <f t="shared" si="9"/>
        <v>63.334722222222233</v>
      </c>
      <c r="AG162" s="101"/>
      <c r="AH162" s="100">
        <f t="shared" si="10"/>
        <v>425.10666666666651</v>
      </c>
      <c r="AI162" s="101"/>
      <c r="AJ162" s="100">
        <f t="shared" si="11"/>
        <v>70.851111111111081</v>
      </c>
      <c r="AK162" s="101"/>
    </row>
    <row r="163" spans="2:37" ht="11.1" customHeight="1">
      <c r="B163" s="46" t="s">
        <v>108</v>
      </c>
      <c r="E163" s="49"/>
      <c r="F163" s="100">
        <v>45.879166666666698</v>
      </c>
      <c r="G163" s="101"/>
      <c r="H163" s="100">
        <v>57.087499999999999</v>
      </c>
      <c r="I163" s="101"/>
      <c r="J163" s="100">
        <v>85.3541666666666</v>
      </c>
      <c r="K163" s="101"/>
      <c r="L163" s="100">
        <v>97.029166666666697</v>
      </c>
      <c r="M163" s="101"/>
      <c r="N163" s="100">
        <v>99.387500000000003</v>
      </c>
      <c r="O163" s="101"/>
      <c r="P163" s="100">
        <v>84.908695652173904</v>
      </c>
      <c r="Q163" s="101"/>
      <c r="R163" s="100">
        <v>78.234782608695696</v>
      </c>
      <c r="S163" s="101"/>
      <c r="T163" s="100">
        <v>60.086956521739097</v>
      </c>
      <c r="U163" s="101"/>
      <c r="V163" s="100">
        <v>71.808695652173895</v>
      </c>
      <c r="W163" s="101"/>
      <c r="X163" s="100">
        <v>60.162500000000001</v>
      </c>
      <c r="Y163" s="101"/>
      <c r="Z163" s="100">
        <v>50.070833333333297</v>
      </c>
      <c r="AA163" s="101"/>
      <c r="AB163" s="100">
        <v>49.154166666666697</v>
      </c>
      <c r="AC163" s="101"/>
      <c r="AD163" s="100">
        <f t="shared" si="8"/>
        <v>839.16413043478269</v>
      </c>
      <c r="AE163" s="101"/>
      <c r="AF163" s="100">
        <f t="shared" si="9"/>
        <v>69.930344202898553</v>
      </c>
      <c r="AG163" s="101"/>
      <c r="AH163" s="100">
        <f t="shared" si="10"/>
        <v>505.00126811594203</v>
      </c>
      <c r="AI163" s="101"/>
      <c r="AJ163" s="100">
        <f t="shared" si="11"/>
        <v>84.166878019323676</v>
      </c>
      <c r="AK163" s="101"/>
    </row>
    <row r="164" spans="2:37" ht="11.1" customHeight="1">
      <c r="B164" s="46" t="s">
        <v>109</v>
      </c>
      <c r="E164" s="49"/>
      <c r="F164" s="100">
        <v>45.7366666666667</v>
      </c>
      <c r="G164" s="101"/>
      <c r="H164" s="100">
        <v>54.463333333333303</v>
      </c>
      <c r="I164" s="101"/>
      <c r="J164" s="100">
        <v>91.506666666666703</v>
      </c>
      <c r="K164" s="101"/>
      <c r="L164" s="100">
        <v>91.993333333333396</v>
      </c>
      <c r="M164" s="101"/>
      <c r="N164" s="100">
        <v>103.9</v>
      </c>
      <c r="O164" s="101"/>
      <c r="P164" s="100">
        <v>88.046666666666695</v>
      </c>
      <c r="Q164" s="101"/>
      <c r="R164" s="100">
        <v>74.326666666666696</v>
      </c>
      <c r="S164" s="101"/>
      <c r="T164" s="100">
        <v>62.86</v>
      </c>
      <c r="U164" s="101"/>
      <c r="V164" s="100">
        <v>67.813333333333304</v>
      </c>
      <c r="W164" s="101"/>
      <c r="X164" s="100">
        <v>63.473333333333301</v>
      </c>
      <c r="Y164" s="101"/>
      <c r="Z164" s="100">
        <v>45.06</v>
      </c>
      <c r="AA164" s="101"/>
      <c r="AB164" s="100">
        <v>48.423333333333304</v>
      </c>
      <c r="AC164" s="101"/>
      <c r="AD164" s="100">
        <f t="shared" si="8"/>
        <v>837.60333333333335</v>
      </c>
      <c r="AE164" s="101"/>
      <c r="AF164" s="100">
        <f t="shared" si="9"/>
        <v>69.800277777777779</v>
      </c>
      <c r="AG164" s="101"/>
      <c r="AH164" s="100">
        <f t="shared" si="10"/>
        <v>512.63333333333344</v>
      </c>
      <c r="AI164" s="101"/>
      <c r="AJ164" s="100">
        <f t="shared" si="11"/>
        <v>85.438888888888911</v>
      </c>
      <c r="AK164" s="101"/>
    </row>
    <row r="165" spans="2:37" ht="11.1" customHeight="1">
      <c r="B165" s="46" t="s">
        <v>110</v>
      </c>
      <c r="E165" s="49"/>
      <c r="F165" s="100">
        <v>45.586666666666702</v>
      </c>
      <c r="G165" s="101"/>
      <c r="H165" s="100">
        <v>69.17</v>
      </c>
      <c r="I165" s="101"/>
      <c r="J165" s="100">
        <v>90.8333333333333</v>
      </c>
      <c r="K165" s="101"/>
      <c r="L165" s="100">
        <v>87.533333333333303</v>
      </c>
      <c r="M165" s="101"/>
      <c r="N165" s="100">
        <v>94.636666666666699</v>
      </c>
      <c r="O165" s="101"/>
      <c r="P165" s="100">
        <v>97.66</v>
      </c>
      <c r="Q165" s="101"/>
      <c r="R165" s="100">
        <v>70.993333333333396</v>
      </c>
      <c r="S165" s="101"/>
      <c r="T165" s="100">
        <v>65.513333333333307</v>
      </c>
      <c r="U165" s="101"/>
      <c r="V165" s="100">
        <v>65.510000000000005</v>
      </c>
      <c r="W165" s="101"/>
      <c r="X165" s="100">
        <v>73.293333333333393</v>
      </c>
      <c r="Y165" s="101"/>
      <c r="Z165" s="100">
        <v>53.436666666666703</v>
      </c>
      <c r="AA165" s="101"/>
      <c r="AB165" s="100">
        <v>51.126666666666701</v>
      </c>
      <c r="AC165" s="101"/>
      <c r="AD165" s="100">
        <f t="shared" si="8"/>
        <v>865.29333333333352</v>
      </c>
      <c r="AE165" s="101"/>
      <c r="AF165" s="100">
        <f t="shared" si="9"/>
        <v>72.107777777777798</v>
      </c>
      <c r="AG165" s="101"/>
      <c r="AH165" s="100">
        <f t="shared" si="10"/>
        <v>507.17</v>
      </c>
      <c r="AI165" s="101"/>
      <c r="AJ165" s="100">
        <f t="shared" si="11"/>
        <v>84.528333333333336</v>
      </c>
      <c r="AK165" s="101"/>
    </row>
    <row r="166" spans="2:37" ht="11.1" customHeight="1">
      <c r="B166" s="46" t="s">
        <v>111</v>
      </c>
      <c r="E166" s="49"/>
      <c r="F166" s="100">
        <v>55.43</v>
      </c>
      <c r="G166" s="101"/>
      <c r="H166" s="100">
        <v>78.28</v>
      </c>
      <c r="I166" s="101"/>
      <c r="J166" s="100">
        <v>112.73666666666701</v>
      </c>
      <c r="K166" s="101"/>
      <c r="L166" s="100">
        <v>115.696666666667</v>
      </c>
      <c r="M166" s="101"/>
      <c r="N166" s="100">
        <v>124.606666666667</v>
      </c>
      <c r="O166" s="101"/>
      <c r="P166" s="100">
        <v>122.62666666666701</v>
      </c>
      <c r="Q166" s="101"/>
      <c r="R166" s="100">
        <v>99.293333333333294</v>
      </c>
      <c r="S166" s="101"/>
      <c r="T166" s="100">
        <v>86.953333333333404</v>
      </c>
      <c r="U166" s="101"/>
      <c r="V166" s="100">
        <v>82.383333333333397</v>
      </c>
      <c r="W166" s="101"/>
      <c r="X166" s="100">
        <v>80.97</v>
      </c>
      <c r="Y166" s="101"/>
      <c r="Z166" s="100">
        <v>53.983333333333299</v>
      </c>
      <c r="AA166" s="101"/>
      <c r="AB166" s="100">
        <v>58.743333333333297</v>
      </c>
      <c r="AC166" s="101"/>
      <c r="AD166" s="100">
        <f t="shared" si="8"/>
        <v>1071.7033333333347</v>
      </c>
      <c r="AE166" s="101"/>
      <c r="AF166" s="100">
        <f t="shared" si="9"/>
        <v>89.308611111111233</v>
      </c>
      <c r="AG166" s="101"/>
      <c r="AH166" s="100">
        <f t="shared" si="10"/>
        <v>661.91333333333466</v>
      </c>
      <c r="AI166" s="101"/>
      <c r="AJ166" s="100">
        <f t="shared" si="11"/>
        <v>110.31888888888911</v>
      </c>
      <c r="AK166" s="101"/>
    </row>
    <row r="167" spans="2:37" ht="11.1" customHeight="1">
      <c r="B167" s="46" t="s">
        <v>112</v>
      </c>
      <c r="E167" s="49"/>
      <c r="F167" s="100">
        <v>49.213333333333303</v>
      </c>
      <c r="G167" s="101"/>
      <c r="H167" s="100">
        <v>63.48</v>
      </c>
      <c r="I167" s="101"/>
      <c r="J167" s="100">
        <v>94.96</v>
      </c>
      <c r="K167" s="101"/>
      <c r="L167" s="100">
        <v>104.086666666667</v>
      </c>
      <c r="M167" s="101"/>
      <c r="N167" s="100">
        <v>112.84</v>
      </c>
      <c r="O167" s="101"/>
      <c r="P167" s="100">
        <v>108.383333333333</v>
      </c>
      <c r="Q167" s="101"/>
      <c r="R167" s="100">
        <v>84.6933333333333</v>
      </c>
      <c r="S167" s="101"/>
      <c r="T167" s="100">
        <v>73.343333333333305</v>
      </c>
      <c r="U167" s="101"/>
      <c r="V167" s="100">
        <v>72.773333333333298</v>
      </c>
      <c r="W167" s="101"/>
      <c r="X167" s="100">
        <v>71.096666666666707</v>
      </c>
      <c r="Y167" s="101"/>
      <c r="Z167" s="100">
        <v>49.92</v>
      </c>
      <c r="AA167" s="101"/>
      <c r="AB167" s="100">
        <v>44.563333333333297</v>
      </c>
      <c r="AC167" s="101"/>
      <c r="AD167" s="100">
        <f t="shared" si="8"/>
        <v>929.35333333333301</v>
      </c>
      <c r="AE167" s="101"/>
      <c r="AF167" s="100">
        <f t="shared" si="9"/>
        <v>77.44611111111108</v>
      </c>
      <c r="AG167" s="101"/>
      <c r="AH167" s="100">
        <f t="shared" si="10"/>
        <v>578.30666666666662</v>
      </c>
      <c r="AI167" s="101"/>
      <c r="AJ167" s="100">
        <f t="shared" si="11"/>
        <v>96.384444444444441</v>
      </c>
      <c r="AK167" s="101"/>
    </row>
    <row r="168" spans="2:37" ht="11.1" customHeight="1">
      <c r="B168" s="46" t="s">
        <v>113</v>
      </c>
      <c r="E168" s="49"/>
      <c r="F168" s="100">
        <v>45.39</v>
      </c>
      <c r="G168" s="101"/>
      <c r="H168" s="100">
        <v>64.08</v>
      </c>
      <c r="I168" s="101"/>
      <c r="J168" s="100">
        <v>85.68</v>
      </c>
      <c r="K168" s="101"/>
      <c r="L168" s="100">
        <v>85.08</v>
      </c>
      <c r="M168" s="101"/>
      <c r="N168" s="100">
        <v>82.033333333333303</v>
      </c>
      <c r="O168" s="101"/>
      <c r="P168" s="100">
        <v>75.163333333333298</v>
      </c>
      <c r="Q168" s="101"/>
      <c r="R168" s="100">
        <v>60.163333333333298</v>
      </c>
      <c r="S168" s="101"/>
      <c r="T168" s="100">
        <v>55.186666666666703</v>
      </c>
      <c r="U168" s="101"/>
      <c r="V168" s="100">
        <v>58.13</v>
      </c>
      <c r="W168" s="101"/>
      <c r="X168" s="100">
        <v>70.5566666666667</v>
      </c>
      <c r="Y168" s="101"/>
      <c r="Z168" s="100">
        <v>49.34</v>
      </c>
      <c r="AA168" s="101"/>
      <c r="AB168" s="100">
        <v>52.766666666666701</v>
      </c>
      <c r="AC168" s="101"/>
      <c r="AD168" s="100">
        <f t="shared" si="8"/>
        <v>783.57</v>
      </c>
      <c r="AE168" s="101"/>
      <c r="AF168" s="100">
        <f t="shared" si="9"/>
        <v>65.297499999999999</v>
      </c>
      <c r="AG168" s="101"/>
      <c r="AH168" s="100">
        <f t="shared" si="10"/>
        <v>443.30666666666662</v>
      </c>
      <c r="AI168" s="101"/>
      <c r="AJ168" s="100">
        <f t="shared" si="11"/>
        <v>73.884444444444441</v>
      </c>
      <c r="AK168" s="101"/>
    </row>
    <row r="169" spans="2:37" ht="11.1" customHeight="1">
      <c r="B169" s="46" t="s">
        <v>114</v>
      </c>
      <c r="E169" s="49"/>
      <c r="F169" s="100">
        <v>57.46</v>
      </c>
      <c r="G169" s="101"/>
      <c r="H169" s="100">
        <v>77.946666666666701</v>
      </c>
      <c r="I169" s="101"/>
      <c r="J169" s="100">
        <v>114.886666666667</v>
      </c>
      <c r="K169" s="101"/>
      <c r="L169" s="100">
        <v>114.54</v>
      </c>
      <c r="M169" s="101"/>
      <c r="N169" s="100">
        <v>127.116666666667</v>
      </c>
      <c r="O169" s="101"/>
      <c r="P169" s="100">
        <v>124.46</v>
      </c>
      <c r="Q169" s="101"/>
      <c r="R169" s="100">
        <v>96.086666666666702</v>
      </c>
      <c r="S169" s="101"/>
      <c r="T169" s="100">
        <v>87.97</v>
      </c>
      <c r="U169" s="101"/>
      <c r="V169" s="100">
        <v>76.946666666666701</v>
      </c>
      <c r="W169" s="101"/>
      <c r="X169" s="100">
        <v>83.286666666666704</v>
      </c>
      <c r="Y169" s="101"/>
      <c r="Z169" s="100">
        <v>54.6933333333333</v>
      </c>
      <c r="AA169" s="101"/>
      <c r="AB169" s="100">
        <v>54.966666666666697</v>
      </c>
      <c r="AC169" s="101"/>
      <c r="AD169" s="100">
        <f t="shared" si="8"/>
        <v>1070.360000000001</v>
      </c>
      <c r="AE169" s="101"/>
      <c r="AF169" s="100">
        <f t="shared" si="9"/>
        <v>89.196666666666758</v>
      </c>
      <c r="AG169" s="101"/>
      <c r="AH169" s="100">
        <f t="shared" si="10"/>
        <v>665.06000000000074</v>
      </c>
      <c r="AI169" s="101"/>
      <c r="AJ169" s="100">
        <f t="shared" si="11"/>
        <v>110.84333333333346</v>
      </c>
      <c r="AK169" s="101"/>
    </row>
    <row r="170" spans="2:37" ht="11.1" customHeight="1">
      <c r="B170" s="46" t="s">
        <v>115</v>
      </c>
      <c r="E170" s="49"/>
      <c r="F170" s="100">
        <v>49.933333333333302</v>
      </c>
      <c r="G170" s="101"/>
      <c r="H170" s="100">
        <v>69.453333333333305</v>
      </c>
      <c r="I170" s="101"/>
      <c r="J170" s="100">
        <v>97.786666666666704</v>
      </c>
      <c r="K170" s="101"/>
      <c r="L170" s="100">
        <v>93.4433333333333</v>
      </c>
      <c r="M170" s="101"/>
      <c r="N170" s="100">
        <v>103.316666666667</v>
      </c>
      <c r="O170" s="101"/>
      <c r="P170" s="100">
        <v>100.523333333333</v>
      </c>
      <c r="Q170" s="101"/>
      <c r="R170" s="100">
        <v>76.61</v>
      </c>
      <c r="S170" s="101"/>
      <c r="T170" s="100">
        <v>69.28</v>
      </c>
      <c r="U170" s="101"/>
      <c r="V170" s="100">
        <v>66.5833333333333</v>
      </c>
      <c r="W170" s="101"/>
      <c r="X170" s="100">
        <v>71.756666666666604</v>
      </c>
      <c r="Y170" s="101"/>
      <c r="Z170" s="100">
        <v>51.603333333333303</v>
      </c>
      <c r="AA170" s="101"/>
      <c r="AB170" s="100">
        <v>50.21</v>
      </c>
      <c r="AC170" s="101"/>
      <c r="AD170" s="100">
        <f t="shared" si="8"/>
        <v>900.49999999999989</v>
      </c>
      <c r="AE170" s="101"/>
      <c r="AF170" s="100">
        <f t="shared" si="9"/>
        <v>75.041666666666657</v>
      </c>
      <c r="AG170" s="101"/>
      <c r="AH170" s="100">
        <f t="shared" si="10"/>
        <v>540.96</v>
      </c>
      <c r="AI170" s="101"/>
      <c r="AJ170" s="100">
        <f t="shared" si="11"/>
        <v>90.160000000000011</v>
      </c>
      <c r="AK170" s="101"/>
    </row>
    <row r="171" spans="2:37" ht="11.1" customHeight="1">
      <c r="B171" s="46" t="s">
        <v>116</v>
      </c>
      <c r="E171" s="49"/>
      <c r="F171" s="100">
        <v>64.409090909090907</v>
      </c>
      <c r="G171" s="101"/>
      <c r="H171" s="100">
        <v>82.877272727272697</v>
      </c>
      <c r="I171" s="101"/>
      <c r="J171" s="100">
        <v>127.413636363636</v>
      </c>
      <c r="K171" s="101"/>
      <c r="L171" s="100">
        <v>137.12727272727301</v>
      </c>
      <c r="M171" s="101"/>
      <c r="N171" s="100">
        <v>142.08636363636401</v>
      </c>
      <c r="O171" s="101"/>
      <c r="P171" s="100">
        <v>135.09090909090901</v>
      </c>
      <c r="Q171" s="101"/>
      <c r="R171" s="100">
        <v>117.75</v>
      </c>
      <c r="S171" s="101"/>
      <c r="T171" s="100">
        <v>92.040909090909096</v>
      </c>
      <c r="U171" s="101"/>
      <c r="V171" s="100">
        <v>97.0772727272727</v>
      </c>
      <c r="W171" s="101"/>
      <c r="X171" s="100">
        <v>80.677272727272694</v>
      </c>
      <c r="Y171" s="101"/>
      <c r="Z171" s="100">
        <v>66.454545454545496</v>
      </c>
      <c r="AA171" s="101"/>
      <c r="AB171" s="100">
        <v>64.259090909090901</v>
      </c>
      <c r="AC171" s="101"/>
      <c r="AD171" s="100">
        <f t="shared" si="8"/>
        <v>1207.2636363636366</v>
      </c>
      <c r="AE171" s="101"/>
      <c r="AF171" s="100">
        <f t="shared" si="9"/>
        <v>100.60530303030305</v>
      </c>
      <c r="AG171" s="101"/>
      <c r="AH171" s="100">
        <f t="shared" si="10"/>
        <v>751.50909090909113</v>
      </c>
      <c r="AI171" s="101"/>
      <c r="AJ171" s="100">
        <f t="shared" si="11"/>
        <v>125.25151515151519</v>
      </c>
      <c r="AK171" s="101"/>
    </row>
    <row r="172" spans="2:37" ht="11.1" customHeight="1">
      <c r="B172" s="46" t="s">
        <v>117</v>
      </c>
      <c r="E172" s="49"/>
      <c r="F172" s="100">
        <v>46.73</v>
      </c>
      <c r="G172" s="101"/>
      <c r="H172" s="100">
        <v>71.983333333333306</v>
      </c>
      <c r="I172" s="101"/>
      <c r="J172" s="100">
        <v>94.956666666666607</v>
      </c>
      <c r="K172" s="101"/>
      <c r="L172" s="100">
        <v>90.736666666666594</v>
      </c>
      <c r="M172" s="101"/>
      <c r="N172" s="100">
        <v>100.04</v>
      </c>
      <c r="O172" s="101"/>
      <c r="P172" s="100">
        <v>98.063333333333404</v>
      </c>
      <c r="Q172" s="101"/>
      <c r="R172" s="100">
        <v>74.456666666666706</v>
      </c>
      <c r="S172" s="101"/>
      <c r="T172" s="100">
        <v>69.936666666666696</v>
      </c>
      <c r="U172" s="101"/>
      <c r="V172" s="100">
        <v>65.81</v>
      </c>
      <c r="W172" s="101"/>
      <c r="X172" s="100">
        <v>75.283333333333303</v>
      </c>
      <c r="Y172" s="101"/>
      <c r="Z172" s="100">
        <v>55.46</v>
      </c>
      <c r="AA172" s="101"/>
      <c r="AB172" s="100">
        <v>59.4733333333334</v>
      </c>
      <c r="AC172" s="101"/>
      <c r="AD172" s="100">
        <f t="shared" si="8"/>
        <v>902.93000000000006</v>
      </c>
      <c r="AE172" s="101"/>
      <c r="AF172" s="100">
        <f t="shared" si="9"/>
        <v>75.244166666666672</v>
      </c>
      <c r="AG172" s="101"/>
      <c r="AH172" s="100">
        <f t="shared" si="10"/>
        <v>528.19000000000005</v>
      </c>
      <c r="AI172" s="101"/>
      <c r="AJ172" s="100">
        <f t="shared" si="11"/>
        <v>88.03166666666668</v>
      </c>
      <c r="AK172" s="101"/>
    </row>
    <row r="173" spans="2:37" ht="11.1" customHeight="1">
      <c r="B173" s="46" t="s">
        <v>118</v>
      </c>
      <c r="E173" s="49"/>
      <c r="F173" s="100">
        <v>49.526666666666699</v>
      </c>
      <c r="G173" s="101"/>
      <c r="H173" s="100">
        <v>55.366666666666703</v>
      </c>
      <c r="I173" s="101"/>
      <c r="J173" s="100">
        <v>91.473333333333301</v>
      </c>
      <c r="K173" s="101"/>
      <c r="L173" s="100">
        <v>95.78</v>
      </c>
      <c r="M173" s="101"/>
      <c r="N173" s="100">
        <v>109.756666666667</v>
      </c>
      <c r="O173" s="101"/>
      <c r="P173" s="100">
        <v>93.326666666666696</v>
      </c>
      <c r="Q173" s="101"/>
      <c r="R173" s="100">
        <v>76.346666666666707</v>
      </c>
      <c r="S173" s="101"/>
      <c r="T173" s="100">
        <v>65.533333333333303</v>
      </c>
      <c r="U173" s="101"/>
      <c r="V173" s="100">
        <v>64.92</v>
      </c>
      <c r="W173" s="101"/>
      <c r="X173" s="100">
        <v>61.323333333333302</v>
      </c>
      <c r="Y173" s="101"/>
      <c r="Z173" s="100">
        <v>45.496666666666698</v>
      </c>
      <c r="AA173" s="101"/>
      <c r="AB173" s="100">
        <v>47.453333333333298</v>
      </c>
      <c r="AC173" s="101"/>
      <c r="AD173" s="100">
        <f t="shared" si="8"/>
        <v>856.30333333333363</v>
      </c>
      <c r="AE173" s="101"/>
      <c r="AF173" s="100">
        <f t="shared" si="9"/>
        <v>71.358611111111131</v>
      </c>
      <c r="AG173" s="101"/>
      <c r="AH173" s="100">
        <f t="shared" si="10"/>
        <v>532.21666666666704</v>
      </c>
      <c r="AI173" s="101"/>
      <c r="AJ173" s="100">
        <f t="shared" si="11"/>
        <v>88.70277777777784</v>
      </c>
      <c r="AK173" s="101"/>
    </row>
    <row r="174" spans="2:37" ht="11.1" customHeight="1">
      <c r="B174" s="46" t="s">
        <v>119</v>
      </c>
      <c r="E174" s="49"/>
      <c r="F174" s="100">
        <v>50.5833333333333</v>
      </c>
      <c r="G174" s="101"/>
      <c r="H174" s="100">
        <v>68.383333333333297</v>
      </c>
      <c r="I174" s="101"/>
      <c r="J174" s="100">
        <v>92.79</v>
      </c>
      <c r="K174" s="101"/>
      <c r="L174" s="100">
        <v>93.536666666666704</v>
      </c>
      <c r="M174" s="101"/>
      <c r="N174" s="100">
        <v>104.98</v>
      </c>
      <c r="O174" s="101"/>
      <c r="P174" s="100">
        <v>100.04666666666699</v>
      </c>
      <c r="Q174" s="101"/>
      <c r="R174" s="100">
        <v>76.356666666666698</v>
      </c>
      <c r="S174" s="101"/>
      <c r="T174" s="100">
        <v>68.239999999999995</v>
      </c>
      <c r="U174" s="101"/>
      <c r="V174" s="100">
        <v>66.036666666666704</v>
      </c>
      <c r="W174" s="101"/>
      <c r="X174" s="100">
        <v>72.183333333333394</v>
      </c>
      <c r="Y174" s="101"/>
      <c r="Z174" s="100">
        <v>53.946666666666701</v>
      </c>
      <c r="AA174" s="101"/>
      <c r="AB174" s="100">
        <v>51.76</v>
      </c>
      <c r="AC174" s="101"/>
      <c r="AD174" s="100">
        <f t="shared" si="8"/>
        <v>898.84333333333382</v>
      </c>
      <c r="AE174" s="101"/>
      <c r="AF174" s="100">
        <f t="shared" si="9"/>
        <v>74.903611111111147</v>
      </c>
      <c r="AG174" s="101"/>
      <c r="AH174" s="100">
        <f t="shared" si="10"/>
        <v>535.95000000000039</v>
      </c>
      <c r="AI174" s="101"/>
      <c r="AJ174" s="100">
        <f t="shared" si="11"/>
        <v>89.32500000000006</v>
      </c>
      <c r="AK174" s="101"/>
    </row>
    <row r="175" spans="2:37" ht="11.1" customHeight="1">
      <c r="B175" s="46" t="s">
        <v>120</v>
      </c>
      <c r="E175" s="49"/>
      <c r="F175" s="100">
        <v>37.72</v>
      </c>
      <c r="G175" s="101"/>
      <c r="H175" s="100">
        <v>59.05</v>
      </c>
      <c r="I175" s="101"/>
      <c r="J175" s="100">
        <v>79.613333333333401</v>
      </c>
      <c r="K175" s="101"/>
      <c r="L175" s="100">
        <v>75.06</v>
      </c>
      <c r="M175" s="101"/>
      <c r="N175" s="100">
        <v>74.0566666666667</v>
      </c>
      <c r="O175" s="101"/>
      <c r="P175" s="100">
        <v>64.466666666666697</v>
      </c>
      <c r="Q175" s="101"/>
      <c r="R175" s="100">
        <v>57.493333333333297</v>
      </c>
      <c r="S175" s="101"/>
      <c r="T175" s="100">
        <v>51.436666666666703</v>
      </c>
      <c r="U175" s="101"/>
      <c r="V175" s="100">
        <v>53.963333333333303</v>
      </c>
      <c r="W175" s="101"/>
      <c r="X175" s="100">
        <v>62.733333333333299</v>
      </c>
      <c r="Y175" s="101"/>
      <c r="Z175" s="100">
        <v>45.5966666666667</v>
      </c>
      <c r="AA175" s="101"/>
      <c r="AB175" s="100">
        <v>43.24</v>
      </c>
      <c r="AC175" s="101"/>
      <c r="AD175" s="100">
        <f t="shared" si="8"/>
        <v>704.43000000000018</v>
      </c>
      <c r="AE175" s="101"/>
      <c r="AF175" s="100">
        <f t="shared" si="9"/>
        <v>58.702500000000015</v>
      </c>
      <c r="AG175" s="101"/>
      <c r="AH175" s="100">
        <f t="shared" si="10"/>
        <v>402.12666666666684</v>
      </c>
      <c r="AI175" s="101"/>
      <c r="AJ175" s="100">
        <f t="shared" si="11"/>
        <v>67.021111111111139</v>
      </c>
      <c r="AK175" s="101"/>
    </row>
    <row r="176" spans="2:37" ht="11.1" customHeight="1">
      <c r="B176" s="46" t="s">
        <v>121</v>
      </c>
      <c r="E176" s="49"/>
      <c r="F176" s="100">
        <v>50.84</v>
      </c>
      <c r="G176" s="101"/>
      <c r="H176" s="100">
        <v>73.573333333333295</v>
      </c>
      <c r="I176" s="101"/>
      <c r="J176" s="100">
        <v>108.473333333333</v>
      </c>
      <c r="K176" s="101"/>
      <c r="L176" s="100">
        <v>115.1</v>
      </c>
      <c r="M176" s="101"/>
      <c r="N176" s="100">
        <v>125.976666666667</v>
      </c>
      <c r="O176" s="101"/>
      <c r="P176" s="100">
        <v>123.91</v>
      </c>
      <c r="Q176" s="101"/>
      <c r="R176" s="100">
        <v>95.6933333333333</v>
      </c>
      <c r="S176" s="101"/>
      <c r="T176" s="100">
        <v>88.87</v>
      </c>
      <c r="U176" s="101"/>
      <c r="V176" s="100">
        <v>84.8066666666667</v>
      </c>
      <c r="W176" s="101"/>
      <c r="X176" s="100">
        <v>78.08</v>
      </c>
      <c r="Y176" s="101"/>
      <c r="Z176" s="100">
        <v>55.12</v>
      </c>
      <c r="AA176" s="101"/>
      <c r="AB176" s="100">
        <v>51.8</v>
      </c>
      <c r="AC176" s="101"/>
      <c r="AD176" s="100">
        <f t="shared" si="8"/>
        <v>1052.2433333333333</v>
      </c>
      <c r="AE176" s="101"/>
      <c r="AF176" s="100">
        <f t="shared" si="9"/>
        <v>87.68694444444445</v>
      </c>
      <c r="AG176" s="101"/>
      <c r="AH176" s="100">
        <f t="shared" si="10"/>
        <v>658.0233333333332</v>
      </c>
      <c r="AI176" s="101"/>
      <c r="AJ176" s="100">
        <f t="shared" si="11"/>
        <v>109.67055555555554</v>
      </c>
      <c r="AK176" s="101"/>
    </row>
    <row r="177" spans="2:37" ht="11.1" customHeight="1">
      <c r="B177" s="46" t="s">
        <v>122</v>
      </c>
      <c r="E177" s="49"/>
      <c r="F177" s="100">
        <v>53.8125</v>
      </c>
      <c r="G177" s="101"/>
      <c r="H177" s="100">
        <v>65.3</v>
      </c>
      <c r="I177" s="101"/>
      <c r="J177" s="100">
        <v>84.929166666666703</v>
      </c>
      <c r="K177" s="101"/>
      <c r="L177" s="100">
        <v>93.487499999999997</v>
      </c>
      <c r="M177" s="101"/>
      <c r="N177" s="100">
        <v>80.891666666666694</v>
      </c>
      <c r="O177" s="101"/>
      <c r="P177" s="100">
        <v>71.152173913043498</v>
      </c>
      <c r="Q177" s="101"/>
      <c r="R177" s="100">
        <v>62.337499999999999</v>
      </c>
      <c r="S177" s="101"/>
      <c r="T177" s="100">
        <v>51.529166666666697</v>
      </c>
      <c r="U177" s="101"/>
      <c r="V177" s="100">
        <v>58.987499999999997</v>
      </c>
      <c r="W177" s="101"/>
      <c r="X177" s="100">
        <v>58.0833333333333</v>
      </c>
      <c r="Y177" s="101"/>
      <c r="Z177" s="100">
        <v>49.616666666666703</v>
      </c>
      <c r="AA177" s="101"/>
      <c r="AB177" s="100">
        <v>52.125</v>
      </c>
      <c r="AC177" s="101"/>
      <c r="AD177" s="100">
        <f t="shared" si="8"/>
        <v>782.25217391304352</v>
      </c>
      <c r="AE177" s="101"/>
      <c r="AF177" s="100">
        <f t="shared" si="9"/>
        <v>65.187681159420293</v>
      </c>
      <c r="AG177" s="101"/>
      <c r="AH177" s="100">
        <f t="shared" si="10"/>
        <v>444.32717391304357</v>
      </c>
      <c r="AI177" s="101"/>
      <c r="AJ177" s="100">
        <f t="shared" si="11"/>
        <v>74.054528985507261</v>
      </c>
      <c r="AK177" s="101"/>
    </row>
    <row r="178" spans="2:37" ht="11.1" customHeight="1">
      <c r="B178" s="46" t="s">
        <v>123</v>
      </c>
      <c r="E178" s="49"/>
      <c r="F178" s="100">
        <v>50.685714285714297</v>
      </c>
      <c r="G178" s="101"/>
      <c r="H178" s="100">
        <v>65.314285714285703</v>
      </c>
      <c r="I178" s="101"/>
      <c r="J178" s="100">
        <v>81.952380952381006</v>
      </c>
      <c r="K178" s="101"/>
      <c r="L178" s="100">
        <v>92.261904761904802</v>
      </c>
      <c r="M178" s="101"/>
      <c r="N178" s="100">
        <v>80.480952380952402</v>
      </c>
      <c r="O178" s="101"/>
      <c r="P178" s="100">
        <v>73.076190476190504</v>
      </c>
      <c r="Q178" s="101"/>
      <c r="R178" s="100">
        <v>59.238095238095298</v>
      </c>
      <c r="S178" s="101"/>
      <c r="T178" s="100">
        <v>52.419047619047603</v>
      </c>
      <c r="U178" s="101"/>
      <c r="V178" s="100">
        <v>59.428571428571402</v>
      </c>
      <c r="W178" s="101"/>
      <c r="X178" s="100">
        <v>64.028571428571396</v>
      </c>
      <c r="Y178" s="101"/>
      <c r="Z178" s="100">
        <v>52.828571428571401</v>
      </c>
      <c r="AA178" s="101"/>
      <c r="AB178" s="100">
        <v>53.252380952381003</v>
      </c>
      <c r="AC178" s="101"/>
      <c r="AD178" s="100">
        <f t="shared" si="8"/>
        <v>784.96666666666681</v>
      </c>
      <c r="AE178" s="101"/>
      <c r="AF178" s="100">
        <f t="shared" si="9"/>
        <v>65.413888888888906</v>
      </c>
      <c r="AG178" s="101"/>
      <c r="AH178" s="100">
        <f t="shared" si="10"/>
        <v>439.42857142857162</v>
      </c>
      <c r="AI178" s="101"/>
      <c r="AJ178" s="100">
        <f t="shared" si="11"/>
        <v>73.238095238095269</v>
      </c>
      <c r="AK178" s="101"/>
    </row>
    <row r="179" spans="2:37" ht="11.1" customHeight="1">
      <c r="B179" s="46" t="s">
        <v>124</v>
      </c>
      <c r="E179" s="49"/>
      <c r="F179" s="100">
        <v>45.163333333333298</v>
      </c>
      <c r="G179" s="101"/>
      <c r="H179" s="100">
        <v>61.053333333333299</v>
      </c>
      <c r="I179" s="101"/>
      <c r="J179" s="100">
        <v>80.136666666666699</v>
      </c>
      <c r="K179" s="101"/>
      <c r="L179" s="100">
        <v>79.716666666666697</v>
      </c>
      <c r="M179" s="101"/>
      <c r="N179" s="100">
        <v>76.900000000000006</v>
      </c>
      <c r="O179" s="101"/>
      <c r="P179" s="100">
        <v>67.456666666666706</v>
      </c>
      <c r="Q179" s="101"/>
      <c r="R179" s="100">
        <v>59.186666666666703</v>
      </c>
      <c r="S179" s="101"/>
      <c r="T179" s="100">
        <v>55.783333333333303</v>
      </c>
      <c r="U179" s="101"/>
      <c r="V179" s="100">
        <v>57.7366666666667</v>
      </c>
      <c r="W179" s="101"/>
      <c r="X179" s="100">
        <v>64.193333333333399</v>
      </c>
      <c r="Y179" s="101"/>
      <c r="Z179" s="100">
        <v>49.2</v>
      </c>
      <c r="AA179" s="101"/>
      <c r="AB179" s="100">
        <v>48.573333333333402</v>
      </c>
      <c r="AC179" s="101"/>
      <c r="AD179" s="100">
        <f t="shared" si="8"/>
        <v>745.10000000000025</v>
      </c>
      <c r="AE179" s="101"/>
      <c r="AF179" s="100">
        <f t="shared" si="9"/>
        <v>62.09166666666669</v>
      </c>
      <c r="AG179" s="101"/>
      <c r="AH179" s="100">
        <f t="shared" si="10"/>
        <v>419.18000000000018</v>
      </c>
      <c r="AI179" s="101"/>
      <c r="AJ179" s="100">
        <f t="shared" si="11"/>
        <v>69.863333333333358</v>
      </c>
      <c r="AK179" s="101"/>
    </row>
    <row r="180" spans="2:37" ht="11.1" customHeight="1">
      <c r="B180" s="46" t="s">
        <v>125</v>
      </c>
      <c r="E180" s="49"/>
      <c r="F180" s="100">
        <v>39.829629629629601</v>
      </c>
      <c r="G180" s="101"/>
      <c r="H180" s="100">
        <v>58.280769230769202</v>
      </c>
      <c r="I180" s="101"/>
      <c r="J180" s="100">
        <v>80.4769230769231</v>
      </c>
      <c r="K180" s="101"/>
      <c r="L180" s="100">
        <v>71.134615384615401</v>
      </c>
      <c r="M180" s="101"/>
      <c r="N180" s="100">
        <v>75.230769230769198</v>
      </c>
      <c r="O180" s="101"/>
      <c r="P180" s="100">
        <v>62.1111111111111</v>
      </c>
      <c r="Q180" s="101"/>
      <c r="R180" s="100">
        <v>52.585185185185203</v>
      </c>
      <c r="S180" s="101"/>
      <c r="T180" s="100">
        <v>53.044444444444402</v>
      </c>
      <c r="U180" s="101"/>
      <c r="V180" s="100">
        <v>51.755555555555603</v>
      </c>
      <c r="W180" s="101"/>
      <c r="X180" s="100">
        <v>53.8333333333333</v>
      </c>
      <c r="Y180" s="101"/>
      <c r="Z180" s="100">
        <v>45.329629629629601</v>
      </c>
      <c r="AA180" s="101"/>
      <c r="AB180" s="100">
        <v>44.692592592592597</v>
      </c>
      <c r="AC180" s="101"/>
      <c r="AD180" s="100">
        <f t="shared" si="8"/>
        <v>688.30455840455841</v>
      </c>
      <c r="AE180" s="101"/>
      <c r="AF180" s="100">
        <f t="shared" si="9"/>
        <v>57.358713200379867</v>
      </c>
      <c r="AG180" s="101"/>
      <c r="AH180" s="100">
        <f t="shared" si="10"/>
        <v>394.58304843304842</v>
      </c>
      <c r="AI180" s="101"/>
      <c r="AJ180" s="100">
        <f t="shared" si="11"/>
        <v>65.763841405508074</v>
      </c>
      <c r="AK180" s="101"/>
    </row>
    <row r="181" spans="2:37" ht="11.1" customHeight="1">
      <c r="B181" s="46" t="s">
        <v>126</v>
      </c>
      <c r="E181" s="49"/>
      <c r="F181" s="100">
        <v>50.091999999999999</v>
      </c>
      <c r="G181" s="101"/>
      <c r="H181" s="100">
        <v>73.367999999999995</v>
      </c>
      <c r="I181" s="101"/>
      <c r="J181" s="100">
        <v>96.968000000000004</v>
      </c>
      <c r="K181" s="101"/>
      <c r="L181" s="100">
        <v>104.884</v>
      </c>
      <c r="M181" s="101"/>
      <c r="N181" s="100">
        <v>105.744</v>
      </c>
      <c r="O181" s="101"/>
      <c r="P181" s="100">
        <v>102.2375</v>
      </c>
      <c r="Q181" s="101"/>
      <c r="R181" s="100">
        <v>87.6458333333333</v>
      </c>
      <c r="S181" s="101"/>
      <c r="T181" s="100">
        <v>64.724999999999994</v>
      </c>
      <c r="U181" s="101"/>
      <c r="V181" s="100">
        <v>73.154166666666697</v>
      </c>
      <c r="W181" s="101"/>
      <c r="X181" s="100">
        <v>64.445833333333297</v>
      </c>
      <c r="Y181" s="101"/>
      <c r="Z181" s="100">
        <v>55.76</v>
      </c>
      <c r="AA181" s="101"/>
      <c r="AB181" s="100">
        <v>50.783999999999999</v>
      </c>
      <c r="AC181" s="101"/>
      <c r="AD181" s="100">
        <f t="shared" si="8"/>
        <v>929.80833333333328</v>
      </c>
      <c r="AE181" s="101"/>
      <c r="AF181" s="100">
        <f t="shared" si="9"/>
        <v>77.484027777777769</v>
      </c>
      <c r="AG181" s="101"/>
      <c r="AH181" s="100">
        <f t="shared" si="10"/>
        <v>562.20433333333335</v>
      </c>
      <c r="AI181" s="101"/>
      <c r="AJ181" s="100">
        <f t="shared" si="11"/>
        <v>93.700722222222225</v>
      </c>
      <c r="AK181" s="101"/>
    </row>
    <row r="182" spans="2:37" ht="11.1" customHeight="1">
      <c r="B182" s="46" t="s">
        <v>127</v>
      </c>
      <c r="E182" s="49"/>
      <c r="F182" s="100">
        <v>51.730434782608697</v>
      </c>
      <c r="G182" s="101"/>
      <c r="H182" s="100">
        <v>70.886956521739094</v>
      </c>
      <c r="I182" s="101"/>
      <c r="J182" s="100">
        <v>98.865217391304398</v>
      </c>
      <c r="K182" s="101"/>
      <c r="L182" s="100">
        <v>101.347826086957</v>
      </c>
      <c r="M182" s="101"/>
      <c r="N182" s="100">
        <v>112.630434782609</v>
      </c>
      <c r="O182" s="101"/>
      <c r="P182" s="100">
        <v>117.065217391304</v>
      </c>
      <c r="Q182" s="101"/>
      <c r="R182" s="100">
        <v>93.347826086956502</v>
      </c>
      <c r="S182" s="101"/>
      <c r="T182" s="100">
        <v>73.086956521739097</v>
      </c>
      <c r="U182" s="101"/>
      <c r="V182" s="100">
        <v>76.0695652173913</v>
      </c>
      <c r="W182" s="101"/>
      <c r="X182" s="100">
        <v>66.613043478260906</v>
      </c>
      <c r="Y182" s="101"/>
      <c r="Z182" s="100">
        <v>53.886956521739101</v>
      </c>
      <c r="AA182" s="101"/>
      <c r="AB182" s="100">
        <v>54.647826086956499</v>
      </c>
      <c r="AC182" s="101"/>
      <c r="AD182" s="100">
        <f t="shared" si="8"/>
        <v>970.17826086956563</v>
      </c>
      <c r="AE182" s="101"/>
      <c r="AF182" s="100">
        <f t="shared" si="9"/>
        <v>80.848188405797131</v>
      </c>
      <c r="AG182" s="101"/>
      <c r="AH182" s="100">
        <f t="shared" si="10"/>
        <v>596.34347826087003</v>
      </c>
      <c r="AI182" s="101"/>
      <c r="AJ182" s="100">
        <f t="shared" si="11"/>
        <v>99.390579710145005</v>
      </c>
      <c r="AK182" s="101"/>
    </row>
    <row r="183" spans="2:37" ht="11.1" customHeight="1">
      <c r="B183" s="46" t="s">
        <v>128</v>
      </c>
      <c r="E183" s="49"/>
      <c r="F183" s="100">
        <v>47.966666666666697</v>
      </c>
      <c r="G183" s="101"/>
      <c r="H183" s="100">
        <v>63.773333333333298</v>
      </c>
      <c r="I183" s="101"/>
      <c r="J183" s="100">
        <v>98.736666666666693</v>
      </c>
      <c r="K183" s="101"/>
      <c r="L183" s="100">
        <v>105.336666666667</v>
      </c>
      <c r="M183" s="101"/>
      <c r="N183" s="100">
        <v>113.466666666667</v>
      </c>
      <c r="O183" s="101"/>
      <c r="P183" s="100">
        <v>109.06</v>
      </c>
      <c r="Q183" s="101"/>
      <c r="R183" s="100">
        <v>89.926666666666705</v>
      </c>
      <c r="S183" s="101"/>
      <c r="T183" s="100">
        <v>78.023333333333298</v>
      </c>
      <c r="U183" s="101"/>
      <c r="V183" s="100">
        <v>76.116666666666703</v>
      </c>
      <c r="W183" s="101"/>
      <c r="X183" s="100">
        <v>72.936666666666696</v>
      </c>
      <c r="Y183" s="101"/>
      <c r="Z183" s="100">
        <v>49.593333333333298</v>
      </c>
      <c r="AA183" s="101"/>
      <c r="AB183" s="100">
        <v>45.0833333333333</v>
      </c>
      <c r="AC183" s="101"/>
      <c r="AD183" s="100">
        <f t="shared" si="8"/>
        <v>950.02000000000055</v>
      </c>
      <c r="AE183" s="101"/>
      <c r="AF183" s="100">
        <f t="shared" si="9"/>
        <v>79.168333333333379</v>
      </c>
      <c r="AG183" s="101"/>
      <c r="AH183" s="100">
        <f t="shared" si="10"/>
        <v>594.55000000000075</v>
      </c>
      <c r="AI183" s="101"/>
      <c r="AJ183" s="100">
        <f t="shared" si="11"/>
        <v>99.091666666666796</v>
      </c>
      <c r="AK183" s="101"/>
    </row>
    <row r="184" spans="2:37" ht="11.1" customHeight="1">
      <c r="B184" s="46" t="s">
        <v>129</v>
      </c>
      <c r="E184" s="49"/>
      <c r="F184" s="100">
        <v>58.683333333333401</v>
      </c>
      <c r="G184" s="101"/>
      <c r="H184" s="100">
        <v>79.206666666666706</v>
      </c>
      <c r="I184" s="101"/>
      <c r="J184" s="100">
        <v>113.64</v>
      </c>
      <c r="K184" s="101"/>
      <c r="L184" s="100">
        <v>121.676666666667</v>
      </c>
      <c r="M184" s="101"/>
      <c r="N184" s="100">
        <v>136.54</v>
      </c>
      <c r="O184" s="101"/>
      <c r="P184" s="100">
        <v>136.93</v>
      </c>
      <c r="Q184" s="101"/>
      <c r="R184" s="100">
        <v>107.78</v>
      </c>
      <c r="S184" s="101"/>
      <c r="T184" s="100">
        <v>96.316666666666706</v>
      </c>
      <c r="U184" s="101"/>
      <c r="V184" s="100">
        <v>87.263333333333307</v>
      </c>
      <c r="W184" s="101"/>
      <c r="X184" s="100">
        <v>77.150000000000006</v>
      </c>
      <c r="Y184" s="101"/>
      <c r="Z184" s="100">
        <v>60.77</v>
      </c>
      <c r="AA184" s="101"/>
      <c r="AB184" s="100">
        <v>57.183333333333401</v>
      </c>
      <c r="AC184" s="101"/>
      <c r="AD184" s="100">
        <f t="shared" si="8"/>
        <v>1133.1400000000006</v>
      </c>
      <c r="AE184" s="101"/>
      <c r="AF184" s="100">
        <f t="shared" si="9"/>
        <v>94.428333333333384</v>
      </c>
      <c r="AG184" s="101"/>
      <c r="AH184" s="100">
        <f t="shared" si="10"/>
        <v>712.88333333333378</v>
      </c>
      <c r="AI184" s="101"/>
      <c r="AJ184" s="100">
        <f t="shared" si="11"/>
        <v>118.81388888888897</v>
      </c>
      <c r="AK184" s="101"/>
    </row>
    <row r="185" spans="2:37" ht="11.1" customHeight="1">
      <c r="B185" s="46" t="s">
        <v>130</v>
      </c>
      <c r="E185" s="49"/>
      <c r="F185" s="100">
        <v>48.6</v>
      </c>
      <c r="G185" s="101"/>
      <c r="H185" s="100">
        <v>65.113636363636402</v>
      </c>
      <c r="I185" s="101"/>
      <c r="J185" s="100">
        <v>101.045454545455</v>
      </c>
      <c r="K185" s="101"/>
      <c r="L185" s="100">
        <v>94.277272727272702</v>
      </c>
      <c r="M185" s="101"/>
      <c r="N185" s="100">
        <v>109.91818181818201</v>
      </c>
      <c r="O185" s="101"/>
      <c r="P185" s="100">
        <v>98.618181818181796</v>
      </c>
      <c r="Q185" s="101"/>
      <c r="R185" s="100">
        <v>87.1636363636364</v>
      </c>
      <c r="S185" s="101"/>
      <c r="T185" s="100">
        <v>64.900000000000006</v>
      </c>
      <c r="U185" s="101"/>
      <c r="V185" s="100">
        <v>77.618181818181796</v>
      </c>
      <c r="W185" s="101"/>
      <c r="X185" s="100">
        <v>61.686363636363701</v>
      </c>
      <c r="Y185" s="101"/>
      <c r="Z185" s="100">
        <v>52.718181818181797</v>
      </c>
      <c r="AA185" s="101"/>
      <c r="AB185" s="100">
        <v>56.290909090909103</v>
      </c>
      <c r="AC185" s="101"/>
      <c r="AD185" s="100">
        <f t="shared" si="8"/>
        <v>917.95000000000073</v>
      </c>
      <c r="AE185" s="101"/>
      <c r="AF185" s="100">
        <f t="shared" si="9"/>
        <v>76.495833333333394</v>
      </c>
      <c r="AG185" s="101"/>
      <c r="AH185" s="100">
        <f t="shared" si="10"/>
        <v>555.92272727272791</v>
      </c>
      <c r="AI185" s="101"/>
      <c r="AJ185" s="100">
        <f t="shared" si="11"/>
        <v>92.653787878787981</v>
      </c>
      <c r="AK185" s="101"/>
    </row>
    <row r="186" spans="2:37" ht="11.1" customHeight="1">
      <c r="B186" s="46" t="s">
        <v>131</v>
      </c>
      <c r="E186" s="49"/>
      <c r="F186" s="100">
        <v>45.1041666666667</v>
      </c>
      <c r="G186" s="101"/>
      <c r="H186" s="100">
        <v>54.012500000000003</v>
      </c>
      <c r="I186" s="101"/>
      <c r="J186" s="100">
        <v>96.116666666666703</v>
      </c>
      <c r="K186" s="101"/>
      <c r="L186" s="100">
        <v>101.916666666667</v>
      </c>
      <c r="M186" s="101"/>
      <c r="N186" s="100">
        <v>110.129166666667</v>
      </c>
      <c r="O186" s="101"/>
      <c r="P186" s="100">
        <v>91.337500000000006</v>
      </c>
      <c r="Q186" s="101"/>
      <c r="R186" s="100">
        <v>86.429166666666703</v>
      </c>
      <c r="S186" s="101"/>
      <c r="T186" s="100">
        <v>64.033333333333303</v>
      </c>
      <c r="U186" s="101"/>
      <c r="V186" s="100">
        <v>73.129166666666706</v>
      </c>
      <c r="W186" s="101"/>
      <c r="X186" s="100">
        <v>59.058333333333302</v>
      </c>
      <c r="Y186" s="101"/>
      <c r="Z186" s="100">
        <v>53</v>
      </c>
      <c r="AA186" s="101"/>
      <c r="AB186" s="100">
        <v>52.779166666666697</v>
      </c>
      <c r="AC186" s="101"/>
      <c r="AD186" s="100">
        <f t="shared" si="8"/>
        <v>887.04583333333414</v>
      </c>
      <c r="AE186" s="101"/>
      <c r="AF186" s="100">
        <f t="shared" si="9"/>
        <v>73.920486111111174</v>
      </c>
      <c r="AG186" s="101"/>
      <c r="AH186" s="100">
        <f t="shared" si="10"/>
        <v>549.96250000000066</v>
      </c>
      <c r="AI186" s="101"/>
      <c r="AJ186" s="100">
        <f t="shared" si="11"/>
        <v>91.660416666666777</v>
      </c>
      <c r="AK186" s="101"/>
    </row>
    <row r="187" spans="2:37" ht="11.1" customHeight="1">
      <c r="B187" s="46" t="s">
        <v>132</v>
      </c>
      <c r="E187" s="49"/>
      <c r="F187" s="100">
        <v>56.86</v>
      </c>
      <c r="G187" s="101"/>
      <c r="H187" s="100">
        <v>76.168000000000006</v>
      </c>
      <c r="I187" s="101"/>
      <c r="J187" s="100">
        <v>113.3</v>
      </c>
      <c r="K187" s="101"/>
      <c r="L187" s="100">
        <v>122.312</v>
      </c>
      <c r="M187" s="101"/>
      <c r="N187" s="100">
        <v>130.54400000000001</v>
      </c>
      <c r="O187" s="101"/>
      <c r="P187" s="100">
        <v>132.05416666666699</v>
      </c>
      <c r="Q187" s="101"/>
      <c r="R187" s="100">
        <v>112.14166666666701</v>
      </c>
      <c r="S187" s="101"/>
      <c r="T187" s="100">
        <v>90.58</v>
      </c>
      <c r="U187" s="101"/>
      <c r="V187" s="100">
        <v>91.12</v>
      </c>
      <c r="W187" s="101"/>
      <c r="X187" s="100">
        <v>74.688000000000002</v>
      </c>
      <c r="Y187" s="101"/>
      <c r="Z187" s="100">
        <v>60.66</v>
      </c>
      <c r="AA187" s="101"/>
      <c r="AB187" s="100">
        <v>56.207999999999998</v>
      </c>
      <c r="AC187" s="101"/>
      <c r="AD187" s="100">
        <f t="shared" si="8"/>
        <v>1116.6358333333342</v>
      </c>
      <c r="AE187" s="101"/>
      <c r="AF187" s="100">
        <f t="shared" si="9"/>
        <v>93.052986111111181</v>
      </c>
      <c r="AG187" s="101"/>
      <c r="AH187" s="100">
        <f t="shared" si="10"/>
        <v>700.931833333334</v>
      </c>
      <c r="AI187" s="101"/>
      <c r="AJ187" s="100">
        <f t="shared" si="11"/>
        <v>116.82197222222233</v>
      </c>
      <c r="AK187" s="101"/>
    </row>
    <row r="188" spans="2:37" ht="11.1" customHeight="1">
      <c r="B188" s="46" t="s">
        <v>133</v>
      </c>
      <c r="E188" s="49"/>
      <c r="F188" s="100">
        <v>45.155555555555601</v>
      </c>
      <c r="G188" s="101"/>
      <c r="H188" s="100">
        <v>64.911111111111097</v>
      </c>
      <c r="I188" s="101"/>
      <c r="J188" s="100">
        <v>75.188888888888897</v>
      </c>
      <c r="K188" s="101"/>
      <c r="L188" s="100">
        <v>84.129629629629605</v>
      </c>
      <c r="M188" s="101"/>
      <c r="N188" s="100">
        <v>77.581481481481504</v>
      </c>
      <c r="O188" s="101"/>
      <c r="P188" s="100">
        <v>65.926923076923103</v>
      </c>
      <c r="Q188" s="101"/>
      <c r="R188" s="100">
        <v>59.9884615384615</v>
      </c>
      <c r="S188" s="101"/>
      <c r="T188" s="100">
        <v>55.211111111111101</v>
      </c>
      <c r="U188" s="101"/>
      <c r="V188" s="100">
        <v>57.3333333333333</v>
      </c>
      <c r="W188" s="101"/>
      <c r="X188" s="100">
        <v>60.0555555555556</v>
      </c>
      <c r="Y188" s="101"/>
      <c r="Z188" s="100">
        <v>49.592592592592602</v>
      </c>
      <c r="AA188" s="101"/>
      <c r="AB188" s="100">
        <v>48.118518518518499</v>
      </c>
      <c r="AC188" s="101"/>
      <c r="AD188" s="100">
        <f t="shared" si="8"/>
        <v>743.19316239316242</v>
      </c>
      <c r="AE188" s="101"/>
      <c r="AF188" s="100">
        <f t="shared" si="9"/>
        <v>61.932763532763538</v>
      </c>
      <c r="AG188" s="101"/>
      <c r="AH188" s="100">
        <f t="shared" si="10"/>
        <v>418.02649572649568</v>
      </c>
      <c r="AI188" s="101"/>
      <c r="AJ188" s="100">
        <f t="shared" si="11"/>
        <v>69.671082621082618</v>
      </c>
      <c r="AK188" s="101"/>
    </row>
    <row r="189" spans="2:37" ht="11.1" customHeight="1">
      <c r="B189" s="46" t="s">
        <v>134</v>
      </c>
      <c r="E189" s="49"/>
      <c r="F189" s="100">
        <v>45.9769230769231</v>
      </c>
      <c r="G189" s="101"/>
      <c r="H189" s="100">
        <v>57.361538461538501</v>
      </c>
      <c r="I189" s="101"/>
      <c r="J189" s="100">
        <v>70.276923076923097</v>
      </c>
      <c r="K189" s="101"/>
      <c r="L189" s="100">
        <v>77.746153846153902</v>
      </c>
      <c r="M189" s="101"/>
      <c r="N189" s="100">
        <v>71.565384615384602</v>
      </c>
      <c r="O189" s="101"/>
      <c r="P189" s="100">
        <v>70.372</v>
      </c>
      <c r="Q189" s="101"/>
      <c r="R189" s="100">
        <v>55.038461538461497</v>
      </c>
      <c r="S189" s="101"/>
      <c r="T189" s="100">
        <v>50.2384615384616</v>
      </c>
      <c r="U189" s="101"/>
      <c r="V189" s="100">
        <v>54.65</v>
      </c>
      <c r="W189" s="101"/>
      <c r="X189" s="100">
        <v>63.7384615384615</v>
      </c>
      <c r="Y189" s="101"/>
      <c r="Z189" s="100">
        <v>48.676923076923103</v>
      </c>
      <c r="AA189" s="101"/>
      <c r="AB189" s="100">
        <v>49.346153846153896</v>
      </c>
      <c r="AC189" s="101"/>
      <c r="AD189" s="100">
        <f t="shared" si="8"/>
        <v>714.98738461538483</v>
      </c>
      <c r="AE189" s="101"/>
      <c r="AF189" s="100">
        <f t="shared" si="9"/>
        <v>59.582282051282071</v>
      </c>
      <c r="AG189" s="101"/>
      <c r="AH189" s="100">
        <f t="shared" si="10"/>
        <v>395.23738461538466</v>
      </c>
      <c r="AI189" s="101"/>
      <c r="AJ189" s="100">
        <f t="shared" si="11"/>
        <v>65.872897435897443</v>
      </c>
      <c r="AK189" s="101"/>
    </row>
    <row r="190" spans="2:37" ht="11.1" customHeight="1">
      <c r="B190" s="46" t="s">
        <v>135</v>
      </c>
      <c r="E190" s="49"/>
      <c r="F190" s="100">
        <v>58.48</v>
      </c>
      <c r="G190" s="101"/>
      <c r="H190" s="100">
        <v>83.28</v>
      </c>
      <c r="I190" s="101"/>
      <c r="J190" s="100">
        <v>126.20333333333301</v>
      </c>
      <c r="K190" s="101"/>
      <c r="L190" s="100">
        <v>120.573333333333</v>
      </c>
      <c r="M190" s="101"/>
      <c r="N190" s="100">
        <v>136.756666666667</v>
      </c>
      <c r="O190" s="101"/>
      <c r="P190" s="100">
        <v>137.32333333333301</v>
      </c>
      <c r="Q190" s="101"/>
      <c r="R190" s="100">
        <v>104.87666666666701</v>
      </c>
      <c r="S190" s="101"/>
      <c r="T190" s="100">
        <v>92.27</v>
      </c>
      <c r="U190" s="101"/>
      <c r="V190" s="100">
        <v>82.213333333333296</v>
      </c>
      <c r="W190" s="101"/>
      <c r="X190" s="100">
        <v>85.276666666666699</v>
      </c>
      <c r="Y190" s="101"/>
      <c r="Z190" s="100">
        <v>55.0133333333333</v>
      </c>
      <c r="AA190" s="101"/>
      <c r="AB190" s="100">
        <v>63.0833333333333</v>
      </c>
      <c r="AC190" s="101"/>
      <c r="AD190" s="100">
        <f t="shared" si="8"/>
        <v>1145.3499999999997</v>
      </c>
      <c r="AE190" s="101"/>
      <c r="AF190" s="100">
        <f t="shared" si="9"/>
        <v>95.445833333333312</v>
      </c>
      <c r="AG190" s="101"/>
      <c r="AH190" s="100">
        <f t="shared" si="10"/>
        <v>718.00333333333299</v>
      </c>
      <c r="AI190" s="101"/>
      <c r="AJ190" s="100">
        <f t="shared" si="11"/>
        <v>119.66722222222216</v>
      </c>
      <c r="AK190" s="101"/>
    </row>
    <row r="191" spans="2:37" ht="11.1" customHeight="1">
      <c r="B191" s="46" t="s">
        <v>136</v>
      </c>
      <c r="E191" s="49"/>
      <c r="F191" s="100">
        <v>40.7366666666667</v>
      </c>
      <c r="G191" s="101"/>
      <c r="H191" s="100">
        <v>55.79</v>
      </c>
      <c r="I191" s="101"/>
      <c r="J191" s="100">
        <v>78.08</v>
      </c>
      <c r="K191" s="101"/>
      <c r="L191" s="100">
        <v>79.336666666666702</v>
      </c>
      <c r="M191" s="101"/>
      <c r="N191" s="100">
        <v>82.86</v>
      </c>
      <c r="O191" s="101"/>
      <c r="P191" s="100">
        <v>78.858620689655197</v>
      </c>
      <c r="Q191" s="101"/>
      <c r="R191" s="100">
        <v>63.389655172413796</v>
      </c>
      <c r="S191" s="101"/>
      <c r="T191" s="100">
        <v>54</v>
      </c>
      <c r="U191" s="101"/>
      <c r="V191" s="100">
        <v>59.0137931034483</v>
      </c>
      <c r="W191" s="101"/>
      <c r="X191" s="100">
        <v>64.346666666666707</v>
      </c>
      <c r="Y191" s="101"/>
      <c r="Z191" s="100">
        <v>45.566666666666698</v>
      </c>
      <c r="AA191" s="101"/>
      <c r="AB191" s="100">
        <v>44.106666666666698</v>
      </c>
      <c r="AC191" s="101"/>
      <c r="AD191" s="100">
        <f t="shared" si="8"/>
        <v>746.08540229885079</v>
      </c>
      <c r="AE191" s="101"/>
      <c r="AF191" s="100">
        <f t="shared" si="9"/>
        <v>62.173783524904231</v>
      </c>
      <c r="AG191" s="101"/>
      <c r="AH191" s="100">
        <f t="shared" si="10"/>
        <v>436.52494252873566</v>
      </c>
      <c r="AI191" s="101"/>
      <c r="AJ191" s="100">
        <f t="shared" si="11"/>
        <v>72.754157088122611</v>
      </c>
      <c r="AK191" s="101"/>
    </row>
    <row r="192" spans="2:37" ht="11.1" customHeight="1">
      <c r="B192" s="46" t="s">
        <v>137</v>
      </c>
      <c r="E192" s="49"/>
      <c r="F192" s="100">
        <v>43.8333333333333</v>
      </c>
      <c r="G192" s="101"/>
      <c r="H192" s="100">
        <v>55.6533333333333</v>
      </c>
      <c r="I192" s="101"/>
      <c r="J192" s="100">
        <v>80.040000000000006</v>
      </c>
      <c r="K192" s="101"/>
      <c r="L192" s="100">
        <v>78.003333333333302</v>
      </c>
      <c r="M192" s="101"/>
      <c r="N192" s="100">
        <v>74.886666666666699</v>
      </c>
      <c r="O192" s="101"/>
      <c r="P192" s="100">
        <v>65.599999999999994</v>
      </c>
      <c r="Q192" s="101"/>
      <c r="R192" s="100">
        <v>55.343333333333298</v>
      </c>
      <c r="S192" s="101"/>
      <c r="T192" s="100">
        <v>51.863333333333301</v>
      </c>
      <c r="U192" s="101"/>
      <c r="V192" s="100">
        <v>48.84</v>
      </c>
      <c r="W192" s="101"/>
      <c r="X192" s="100">
        <v>54.723333333333301</v>
      </c>
      <c r="Y192" s="101"/>
      <c r="Z192" s="100">
        <v>41.613333333333301</v>
      </c>
      <c r="AA192" s="101"/>
      <c r="AB192" s="100">
        <v>42.71</v>
      </c>
      <c r="AC192" s="101"/>
      <c r="AD192" s="100">
        <f t="shared" si="8"/>
        <v>693.10999999999979</v>
      </c>
      <c r="AE192" s="101"/>
      <c r="AF192" s="100">
        <f t="shared" si="9"/>
        <v>57.759166666666651</v>
      </c>
      <c r="AG192" s="101"/>
      <c r="AH192" s="100">
        <f t="shared" si="10"/>
        <v>405.73666666666657</v>
      </c>
      <c r="AI192" s="101"/>
      <c r="AJ192" s="100">
        <f t="shared" si="11"/>
        <v>67.622777777777756</v>
      </c>
      <c r="AK192" s="101"/>
    </row>
    <row r="193" spans="2:37" ht="11.1" customHeight="1">
      <c r="B193" s="46" t="s">
        <v>138</v>
      </c>
      <c r="E193" s="49"/>
      <c r="F193" s="100">
        <v>50.366666666666703</v>
      </c>
      <c r="G193" s="101"/>
      <c r="H193" s="100">
        <v>72.033333333333402</v>
      </c>
      <c r="I193" s="101"/>
      <c r="J193" s="100">
        <v>101.916666666667</v>
      </c>
      <c r="K193" s="101"/>
      <c r="L193" s="100">
        <v>103.8</v>
      </c>
      <c r="M193" s="101"/>
      <c r="N193" s="100">
        <v>113.533333333333</v>
      </c>
      <c r="O193" s="101"/>
      <c r="P193" s="100">
        <v>112.583333333333</v>
      </c>
      <c r="Q193" s="101"/>
      <c r="R193" s="100">
        <v>88.436666666666696</v>
      </c>
      <c r="S193" s="101"/>
      <c r="T193" s="100">
        <v>75.543333333333294</v>
      </c>
      <c r="U193" s="101"/>
      <c r="V193" s="100">
        <v>73.393333333333402</v>
      </c>
      <c r="W193" s="101"/>
      <c r="X193" s="100">
        <v>73.946666666666701</v>
      </c>
      <c r="Y193" s="101"/>
      <c r="Z193" s="100">
        <v>52.753333333333302</v>
      </c>
      <c r="AA193" s="101"/>
      <c r="AB193" s="100">
        <v>52.25</v>
      </c>
      <c r="AC193" s="101"/>
      <c r="AD193" s="100">
        <f t="shared" si="8"/>
        <v>970.55666666666662</v>
      </c>
      <c r="AE193" s="101"/>
      <c r="AF193" s="100">
        <f t="shared" si="9"/>
        <v>80.879722222222213</v>
      </c>
      <c r="AG193" s="101"/>
      <c r="AH193" s="100">
        <f t="shared" si="10"/>
        <v>595.81333333333305</v>
      </c>
      <c r="AI193" s="101"/>
      <c r="AJ193" s="100">
        <f t="shared" si="11"/>
        <v>99.30222222222217</v>
      </c>
      <c r="AK193" s="101"/>
    </row>
    <row r="194" spans="2:37" ht="11.1" customHeight="1">
      <c r="B194" s="46" t="s">
        <v>139</v>
      </c>
      <c r="E194" s="49"/>
      <c r="F194" s="100">
        <v>55.961904761904798</v>
      </c>
      <c r="G194" s="101"/>
      <c r="H194" s="100">
        <v>73.571428571428598</v>
      </c>
      <c r="I194" s="101"/>
      <c r="J194" s="100">
        <v>104.44285714285699</v>
      </c>
      <c r="K194" s="101"/>
      <c r="L194" s="100">
        <v>107.428571428571</v>
      </c>
      <c r="M194" s="101"/>
      <c r="N194" s="100">
        <v>104.92380952380999</v>
      </c>
      <c r="O194" s="101"/>
      <c r="P194" s="100">
        <v>100.205</v>
      </c>
      <c r="Q194" s="101"/>
      <c r="R194" s="100">
        <v>80.305000000000007</v>
      </c>
      <c r="S194" s="101"/>
      <c r="T194" s="100">
        <v>67.057142857142907</v>
      </c>
      <c r="U194" s="101"/>
      <c r="V194" s="100">
        <v>76.8333333333334</v>
      </c>
      <c r="W194" s="101"/>
      <c r="X194" s="100">
        <v>68.400000000000006</v>
      </c>
      <c r="Y194" s="101"/>
      <c r="Z194" s="100">
        <v>58.419047619047603</v>
      </c>
      <c r="AA194" s="101"/>
      <c r="AB194" s="100">
        <v>65.361904761904796</v>
      </c>
      <c r="AC194" s="101"/>
      <c r="AD194" s="100">
        <f t="shared" si="8"/>
        <v>962.9100000000002</v>
      </c>
      <c r="AE194" s="101"/>
      <c r="AF194" s="100">
        <f t="shared" si="9"/>
        <v>80.242500000000021</v>
      </c>
      <c r="AG194" s="101"/>
      <c r="AH194" s="100">
        <f t="shared" si="10"/>
        <v>564.36238095238093</v>
      </c>
      <c r="AI194" s="101"/>
      <c r="AJ194" s="100">
        <f t="shared" si="11"/>
        <v>94.060396825396822</v>
      </c>
      <c r="AK194" s="101"/>
    </row>
    <row r="195" spans="2:37" ht="11.1" customHeight="1">
      <c r="B195" s="46" t="s">
        <v>140</v>
      </c>
      <c r="E195" s="49"/>
      <c r="F195" s="100">
        <v>45.688000000000002</v>
      </c>
      <c r="G195" s="101"/>
      <c r="H195" s="100">
        <v>62.396000000000001</v>
      </c>
      <c r="I195" s="101"/>
      <c r="J195" s="100">
        <v>87.727999999999994</v>
      </c>
      <c r="K195" s="101"/>
      <c r="L195" s="100">
        <v>86.792000000000002</v>
      </c>
      <c r="M195" s="101"/>
      <c r="N195" s="100">
        <v>88.128</v>
      </c>
      <c r="O195" s="101"/>
      <c r="P195" s="100">
        <v>89.12</v>
      </c>
      <c r="Q195" s="101"/>
      <c r="R195" s="100">
        <v>65.531999999999996</v>
      </c>
      <c r="S195" s="101"/>
      <c r="T195" s="100">
        <v>58.88</v>
      </c>
      <c r="U195" s="101"/>
      <c r="V195" s="100">
        <v>64.751999999999995</v>
      </c>
      <c r="W195" s="101"/>
      <c r="X195" s="100">
        <v>67.744</v>
      </c>
      <c r="Y195" s="101"/>
      <c r="Z195" s="100">
        <v>52.42</v>
      </c>
      <c r="AA195" s="101"/>
      <c r="AB195" s="100">
        <v>49.911999999999999</v>
      </c>
      <c r="AC195" s="101"/>
      <c r="AD195" s="100">
        <f t="shared" si="8"/>
        <v>819.09199999999998</v>
      </c>
      <c r="AE195" s="101"/>
      <c r="AF195" s="100">
        <f t="shared" si="9"/>
        <v>68.257666666666665</v>
      </c>
      <c r="AG195" s="101"/>
      <c r="AH195" s="100">
        <f t="shared" si="10"/>
        <v>476.17999999999995</v>
      </c>
      <c r="AI195" s="101"/>
      <c r="AJ195" s="100">
        <f t="shared" si="11"/>
        <v>79.36333333333333</v>
      </c>
      <c r="AK195" s="101"/>
    </row>
    <row r="196" spans="2:37" ht="11.1" customHeight="1">
      <c r="B196" s="46" t="s">
        <v>141</v>
      </c>
      <c r="E196" s="49"/>
      <c r="F196" s="100">
        <v>41.18</v>
      </c>
      <c r="G196" s="101"/>
      <c r="H196" s="100">
        <v>59.576000000000001</v>
      </c>
      <c r="I196" s="101"/>
      <c r="J196" s="100">
        <v>78.215999999999994</v>
      </c>
      <c r="K196" s="101"/>
      <c r="L196" s="100">
        <v>81.338461538461502</v>
      </c>
      <c r="M196" s="101"/>
      <c r="N196" s="100">
        <v>82.830769230769207</v>
      </c>
      <c r="O196" s="101"/>
      <c r="P196" s="100">
        <v>75.504000000000005</v>
      </c>
      <c r="Q196" s="101"/>
      <c r="R196" s="100">
        <v>65.647999999999996</v>
      </c>
      <c r="S196" s="101"/>
      <c r="T196" s="100">
        <v>54.124000000000002</v>
      </c>
      <c r="U196" s="101"/>
      <c r="V196" s="100">
        <v>63.744</v>
      </c>
      <c r="W196" s="101"/>
      <c r="X196" s="100">
        <v>58.448</v>
      </c>
      <c r="Y196" s="101"/>
      <c r="Z196" s="100">
        <v>47.832000000000001</v>
      </c>
      <c r="AA196" s="101"/>
      <c r="AB196" s="100">
        <v>42.536000000000001</v>
      </c>
      <c r="AC196" s="101"/>
      <c r="AD196" s="100">
        <f t="shared" si="8"/>
        <v>750.9772307692308</v>
      </c>
      <c r="AE196" s="101"/>
      <c r="AF196" s="100">
        <f t="shared" si="9"/>
        <v>62.581435897435902</v>
      </c>
      <c r="AG196" s="101"/>
      <c r="AH196" s="100">
        <f t="shared" si="10"/>
        <v>437.66123076923077</v>
      </c>
      <c r="AI196" s="101"/>
      <c r="AJ196" s="100">
        <f t="shared" si="11"/>
        <v>72.943538461538466</v>
      </c>
      <c r="AK196" s="101"/>
    </row>
    <row r="197" spans="2:37" ht="11.1" customHeight="1">
      <c r="B197" s="46" t="s">
        <v>142</v>
      </c>
      <c r="E197" s="49"/>
      <c r="F197" s="100">
        <v>53</v>
      </c>
      <c r="G197" s="101"/>
      <c r="H197" s="100">
        <v>74.967857142857198</v>
      </c>
      <c r="I197" s="101"/>
      <c r="J197" s="100">
        <v>96.764285714285705</v>
      </c>
      <c r="K197" s="101"/>
      <c r="L197" s="100">
        <v>95.039285714285697</v>
      </c>
      <c r="M197" s="101"/>
      <c r="N197" s="100">
        <v>107.12857142857099</v>
      </c>
      <c r="O197" s="101"/>
      <c r="P197" s="100">
        <v>107.889285714286</v>
      </c>
      <c r="Q197" s="101"/>
      <c r="R197" s="100">
        <v>83.078571428571394</v>
      </c>
      <c r="S197" s="101"/>
      <c r="T197" s="100">
        <v>74.349999999999994</v>
      </c>
      <c r="U197" s="101"/>
      <c r="V197" s="100">
        <v>72.75</v>
      </c>
      <c r="W197" s="101"/>
      <c r="X197" s="100">
        <v>72.660714285714306</v>
      </c>
      <c r="Y197" s="101"/>
      <c r="Z197" s="100">
        <v>53.25</v>
      </c>
      <c r="AA197" s="101"/>
      <c r="AB197" s="100">
        <v>56.325000000000003</v>
      </c>
      <c r="AC197" s="101"/>
      <c r="AD197" s="100">
        <f t="shared" si="8"/>
        <v>947.20357142857142</v>
      </c>
      <c r="AE197" s="101"/>
      <c r="AF197" s="100">
        <f t="shared" si="9"/>
        <v>78.933630952380952</v>
      </c>
      <c r="AG197" s="101"/>
      <c r="AH197" s="100">
        <f t="shared" si="10"/>
        <v>564.24999999999977</v>
      </c>
      <c r="AI197" s="101"/>
      <c r="AJ197" s="100">
        <f t="shared" si="11"/>
        <v>94.041666666666629</v>
      </c>
      <c r="AK197" s="101"/>
    </row>
    <row r="198" spans="2:37" ht="11.1" customHeight="1">
      <c r="B198" s="48"/>
      <c r="C198" s="52" t="s">
        <v>143</v>
      </c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4"/>
    </row>
    <row r="199" spans="2:37" ht="11.1" customHeight="1">
      <c r="B199" s="55" t="s">
        <v>144</v>
      </c>
      <c r="C199" s="56"/>
      <c r="D199" s="56"/>
      <c r="E199" s="57"/>
      <c r="F199" s="134">
        <v>44</v>
      </c>
      <c r="G199" s="135"/>
      <c r="H199" s="134">
        <v>72</v>
      </c>
      <c r="I199" s="135"/>
      <c r="J199" s="134">
        <v>88</v>
      </c>
      <c r="K199" s="135"/>
      <c r="L199" s="134">
        <v>97.5</v>
      </c>
      <c r="M199" s="135"/>
      <c r="N199" s="134">
        <v>104</v>
      </c>
      <c r="O199" s="135"/>
      <c r="P199" s="134">
        <v>111</v>
      </c>
      <c r="Q199" s="135"/>
      <c r="R199" s="134">
        <v>91</v>
      </c>
      <c r="S199" s="135"/>
      <c r="T199" s="134">
        <v>71.5</v>
      </c>
      <c r="U199" s="135"/>
      <c r="V199" s="134">
        <v>56</v>
      </c>
      <c r="W199" s="135"/>
      <c r="X199" s="134">
        <v>72</v>
      </c>
      <c r="Y199" s="135"/>
      <c r="Z199" s="134">
        <v>54.5</v>
      </c>
      <c r="AA199" s="135"/>
      <c r="AB199" s="134">
        <v>47</v>
      </c>
      <c r="AC199" s="135"/>
      <c r="AD199" s="100">
        <f t="shared" ref="AD199:AD226" si="12">SUM(F199:AC199)</f>
        <v>908.5</v>
      </c>
      <c r="AE199" s="101"/>
      <c r="AF199" s="100">
        <f>AD199/12</f>
        <v>75.708333333333329</v>
      </c>
      <c r="AG199" s="101"/>
      <c r="AH199" s="100">
        <f>SUM(J199:U199)</f>
        <v>563</v>
      </c>
      <c r="AI199" s="101"/>
      <c r="AJ199" s="100">
        <f>AH199/6</f>
        <v>93.833333333333329</v>
      </c>
      <c r="AK199" s="101"/>
    </row>
    <row r="200" spans="2:37" ht="11.1" customHeight="1">
      <c r="B200" s="58" t="s">
        <v>145</v>
      </c>
      <c r="C200" s="32"/>
      <c r="D200" s="32"/>
      <c r="E200" s="59"/>
      <c r="F200" s="134">
        <v>46</v>
      </c>
      <c r="G200" s="135"/>
      <c r="H200" s="134">
        <v>81</v>
      </c>
      <c r="I200" s="135"/>
      <c r="J200" s="134">
        <v>87</v>
      </c>
      <c r="K200" s="135"/>
      <c r="L200" s="134">
        <v>103</v>
      </c>
      <c r="M200" s="135"/>
      <c r="N200" s="134">
        <v>122</v>
      </c>
      <c r="O200" s="135"/>
      <c r="P200" s="134">
        <v>129</v>
      </c>
      <c r="Q200" s="135"/>
      <c r="R200" s="134">
        <v>99</v>
      </c>
      <c r="S200" s="135"/>
      <c r="T200" s="134">
        <v>84</v>
      </c>
      <c r="U200" s="135"/>
      <c r="V200" s="134">
        <v>59</v>
      </c>
      <c r="W200" s="135"/>
      <c r="X200" s="134">
        <v>80</v>
      </c>
      <c r="Y200" s="135"/>
      <c r="Z200" s="134">
        <v>59</v>
      </c>
      <c r="AA200" s="135"/>
      <c r="AB200" s="134">
        <v>45</v>
      </c>
      <c r="AC200" s="135"/>
      <c r="AD200" s="100">
        <f t="shared" si="12"/>
        <v>994</v>
      </c>
      <c r="AE200" s="101"/>
      <c r="AF200" s="100">
        <f>AD200/12</f>
        <v>82.833333333333329</v>
      </c>
      <c r="AG200" s="101"/>
      <c r="AH200" s="100">
        <f>SUM(J200:U200)</f>
        <v>624</v>
      </c>
      <c r="AI200" s="101"/>
      <c r="AJ200" s="100">
        <f>AH200/6</f>
        <v>104</v>
      </c>
      <c r="AK200" s="101"/>
    </row>
    <row r="201" spans="2:37" ht="11.1" customHeight="1">
      <c r="B201" s="58" t="s">
        <v>146</v>
      </c>
      <c r="C201" s="32"/>
      <c r="D201" s="32"/>
      <c r="E201" s="59"/>
      <c r="F201" s="134">
        <v>34</v>
      </c>
      <c r="G201" s="135"/>
      <c r="H201" s="134">
        <v>59</v>
      </c>
      <c r="I201" s="135"/>
      <c r="J201" s="134">
        <v>66</v>
      </c>
      <c r="K201" s="135"/>
      <c r="L201" s="134">
        <v>74.5</v>
      </c>
      <c r="M201" s="135"/>
      <c r="N201" s="134">
        <v>77.5</v>
      </c>
      <c r="O201" s="135"/>
      <c r="P201" s="134">
        <v>83</v>
      </c>
      <c r="Q201" s="135"/>
      <c r="R201" s="134">
        <v>69.5</v>
      </c>
      <c r="S201" s="135"/>
      <c r="T201" s="134">
        <v>53</v>
      </c>
      <c r="U201" s="135"/>
      <c r="V201" s="134">
        <v>40.5</v>
      </c>
      <c r="W201" s="135"/>
      <c r="X201" s="134">
        <v>53</v>
      </c>
      <c r="Y201" s="135"/>
      <c r="Z201" s="134">
        <v>35</v>
      </c>
      <c r="AA201" s="135"/>
      <c r="AB201" s="134">
        <v>34</v>
      </c>
      <c r="AC201" s="135"/>
      <c r="AD201" s="100">
        <f t="shared" si="12"/>
        <v>679</v>
      </c>
      <c r="AE201" s="101"/>
      <c r="AF201" s="100">
        <f>AD201/12</f>
        <v>56.583333333333336</v>
      </c>
      <c r="AG201" s="101"/>
      <c r="AH201" s="100">
        <f>SUM(J201:U201)</f>
        <v>423.5</v>
      </c>
      <c r="AI201" s="101"/>
      <c r="AJ201" s="100">
        <f>AH201/6</f>
        <v>70.583333333333329</v>
      </c>
      <c r="AK201" s="101"/>
    </row>
    <row r="202" spans="2:37" ht="11.1" customHeight="1">
      <c r="B202" s="58" t="s">
        <v>147</v>
      </c>
      <c r="C202" s="32"/>
      <c r="D202" s="32"/>
      <c r="E202" s="59"/>
      <c r="F202" s="134">
        <v>40</v>
      </c>
      <c r="G202" s="135"/>
      <c r="H202" s="134">
        <v>60</v>
      </c>
      <c r="I202" s="135"/>
      <c r="J202" s="134">
        <v>65</v>
      </c>
      <c r="K202" s="135"/>
      <c r="L202" s="134">
        <v>77</v>
      </c>
      <c r="M202" s="135"/>
      <c r="N202" s="134">
        <v>82</v>
      </c>
      <c r="O202" s="135"/>
      <c r="P202" s="134">
        <v>84</v>
      </c>
      <c r="Q202" s="135"/>
      <c r="R202" s="134">
        <v>72</v>
      </c>
      <c r="S202" s="135"/>
      <c r="T202" s="134">
        <v>54</v>
      </c>
      <c r="U202" s="135"/>
      <c r="V202" s="134">
        <v>43</v>
      </c>
      <c r="W202" s="135"/>
      <c r="X202" s="134">
        <v>62</v>
      </c>
      <c r="Y202" s="135"/>
      <c r="Z202" s="134">
        <v>39</v>
      </c>
      <c r="AA202" s="135"/>
      <c r="AB202" s="134">
        <v>37</v>
      </c>
      <c r="AC202" s="135"/>
      <c r="AD202" s="100">
        <f t="shared" si="12"/>
        <v>715</v>
      </c>
      <c r="AE202" s="101"/>
      <c r="AF202" s="100">
        <f t="shared" ref="AF202:AF225" si="13">AD202/12</f>
        <v>59.583333333333336</v>
      </c>
      <c r="AG202" s="101"/>
      <c r="AH202" s="100">
        <f t="shared" ref="AH202:AH226" si="14">SUM(J202:U202)</f>
        <v>434</v>
      </c>
      <c r="AI202" s="101"/>
      <c r="AJ202" s="100">
        <f t="shared" ref="AJ202:AJ226" si="15">AH202/6</f>
        <v>72.333333333333329</v>
      </c>
      <c r="AK202" s="101"/>
    </row>
    <row r="203" spans="2:37" ht="11.1" customHeight="1">
      <c r="B203" s="58" t="s">
        <v>148</v>
      </c>
      <c r="C203" s="32"/>
      <c r="D203" s="32"/>
      <c r="E203" s="59"/>
      <c r="F203" s="134">
        <v>43</v>
      </c>
      <c r="G203" s="135"/>
      <c r="H203" s="134">
        <v>73</v>
      </c>
      <c r="I203" s="135"/>
      <c r="J203" s="134">
        <v>83</v>
      </c>
      <c r="K203" s="135"/>
      <c r="L203" s="134">
        <v>90</v>
      </c>
      <c r="M203" s="135"/>
      <c r="N203" s="134">
        <v>105</v>
      </c>
      <c r="O203" s="135"/>
      <c r="P203" s="134">
        <v>114</v>
      </c>
      <c r="Q203" s="135"/>
      <c r="R203" s="134">
        <v>89</v>
      </c>
      <c r="S203" s="135"/>
      <c r="T203" s="134">
        <v>70</v>
      </c>
      <c r="U203" s="135"/>
      <c r="V203" s="134">
        <v>51</v>
      </c>
      <c r="W203" s="135"/>
      <c r="X203" s="134">
        <v>70</v>
      </c>
      <c r="Y203" s="135"/>
      <c r="Z203" s="134">
        <v>51</v>
      </c>
      <c r="AA203" s="135"/>
      <c r="AB203" s="134">
        <v>41</v>
      </c>
      <c r="AC203" s="135"/>
      <c r="AD203" s="100">
        <f t="shared" si="12"/>
        <v>880</v>
      </c>
      <c r="AE203" s="101"/>
      <c r="AF203" s="100">
        <f t="shared" si="13"/>
        <v>73.333333333333329</v>
      </c>
      <c r="AG203" s="101"/>
      <c r="AH203" s="100">
        <f t="shared" si="14"/>
        <v>551</v>
      </c>
      <c r="AI203" s="101"/>
      <c r="AJ203" s="100">
        <f t="shared" si="15"/>
        <v>91.833333333333329</v>
      </c>
      <c r="AK203" s="101"/>
    </row>
    <row r="204" spans="2:37" ht="11.1" customHeight="1">
      <c r="B204" s="58" t="s">
        <v>149</v>
      </c>
      <c r="C204" s="32"/>
      <c r="D204" s="32"/>
      <c r="E204" s="59"/>
      <c r="F204" s="134">
        <v>48</v>
      </c>
      <c r="G204" s="135"/>
      <c r="H204" s="134">
        <v>80</v>
      </c>
      <c r="I204" s="135"/>
      <c r="J204" s="134">
        <v>90</v>
      </c>
      <c r="K204" s="135"/>
      <c r="L204" s="134">
        <v>101</v>
      </c>
      <c r="M204" s="135"/>
      <c r="N204" s="134">
        <v>112</v>
      </c>
      <c r="O204" s="135"/>
      <c r="P204" s="134">
        <v>121</v>
      </c>
      <c r="Q204" s="135"/>
      <c r="R204" s="134">
        <v>96</v>
      </c>
      <c r="S204" s="135"/>
      <c r="T204" s="134">
        <v>79</v>
      </c>
      <c r="U204" s="135"/>
      <c r="V204" s="134">
        <v>58</v>
      </c>
      <c r="W204" s="135"/>
      <c r="X204" s="134">
        <v>82</v>
      </c>
      <c r="Y204" s="135"/>
      <c r="Z204" s="134">
        <v>55</v>
      </c>
      <c r="AA204" s="135"/>
      <c r="AB204" s="134">
        <v>49</v>
      </c>
      <c r="AC204" s="135"/>
      <c r="AD204" s="100">
        <f t="shared" si="12"/>
        <v>971</v>
      </c>
      <c r="AE204" s="101"/>
      <c r="AF204" s="100">
        <f t="shared" si="13"/>
        <v>80.916666666666671</v>
      </c>
      <c r="AG204" s="101"/>
      <c r="AH204" s="100">
        <f t="shared" si="14"/>
        <v>599</v>
      </c>
      <c r="AI204" s="101"/>
      <c r="AJ204" s="100">
        <f t="shared" si="15"/>
        <v>99.833333333333329</v>
      </c>
      <c r="AK204" s="101"/>
    </row>
    <row r="205" spans="2:37" ht="11.1" customHeight="1">
      <c r="B205" s="58" t="s">
        <v>150</v>
      </c>
      <c r="C205" s="32"/>
      <c r="D205" s="32"/>
      <c r="E205" s="59"/>
      <c r="F205" s="134">
        <v>47</v>
      </c>
      <c r="G205" s="135"/>
      <c r="H205" s="134">
        <v>83</v>
      </c>
      <c r="I205" s="135"/>
      <c r="J205" s="134">
        <v>98</v>
      </c>
      <c r="K205" s="135"/>
      <c r="L205" s="134">
        <v>108</v>
      </c>
      <c r="M205" s="135"/>
      <c r="N205" s="134">
        <v>130</v>
      </c>
      <c r="O205" s="135"/>
      <c r="P205" s="134">
        <v>139</v>
      </c>
      <c r="Q205" s="135"/>
      <c r="R205" s="134">
        <v>111</v>
      </c>
      <c r="S205" s="135"/>
      <c r="T205" s="134">
        <v>87</v>
      </c>
      <c r="U205" s="135"/>
      <c r="V205" s="134">
        <v>62</v>
      </c>
      <c r="W205" s="135"/>
      <c r="X205" s="134">
        <v>73.5</v>
      </c>
      <c r="Y205" s="135"/>
      <c r="Z205" s="134">
        <v>53</v>
      </c>
      <c r="AA205" s="135"/>
      <c r="AB205" s="134">
        <v>45</v>
      </c>
      <c r="AC205" s="135"/>
      <c r="AD205" s="100">
        <f t="shared" si="12"/>
        <v>1036.5</v>
      </c>
      <c r="AE205" s="101"/>
      <c r="AF205" s="100">
        <f t="shared" si="13"/>
        <v>86.375</v>
      </c>
      <c r="AG205" s="101"/>
      <c r="AH205" s="100">
        <f t="shared" si="14"/>
        <v>673</v>
      </c>
      <c r="AI205" s="101"/>
      <c r="AJ205" s="100">
        <f t="shared" si="15"/>
        <v>112.16666666666667</v>
      </c>
      <c r="AK205" s="101"/>
    </row>
    <row r="206" spans="2:37" ht="11.1" customHeight="1">
      <c r="B206" s="58" t="s">
        <v>151</v>
      </c>
      <c r="C206" s="32"/>
      <c r="D206" s="32"/>
      <c r="E206" s="59"/>
      <c r="F206" s="100">
        <v>56</v>
      </c>
      <c r="G206" s="101"/>
      <c r="H206" s="100">
        <v>83</v>
      </c>
      <c r="I206" s="101"/>
      <c r="J206" s="100">
        <v>100</v>
      </c>
      <c r="K206" s="101"/>
      <c r="L206" s="100">
        <v>117.5</v>
      </c>
      <c r="M206" s="101"/>
      <c r="N206" s="100">
        <v>135</v>
      </c>
      <c r="O206" s="101"/>
      <c r="P206" s="100">
        <v>146.5</v>
      </c>
      <c r="Q206" s="101"/>
      <c r="R206" s="100">
        <v>118.5</v>
      </c>
      <c r="S206" s="101"/>
      <c r="T206" s="100">
        <v>98</v>
      </c>
      <c r="U206" s="101"/>
      <c r="V206" s="100">
        <v>68.5</v>
      </c>
      <c r="W206" s="101"/>
      <c r="X206" s="100">
        <v>78</v>
      </c>
      <c r="Y206" s="101"/>
      <c r="Z206" s="100">
        <v>57</v>
      </c>
      <c r="AA206" s="101"/>
      <c r="AB206" s="100">
        <v>47</v>
      </c>
      <c r="AC206" s="101"/>
      <c r="AD206" s="100">
        <f t="shared" si="12"/>
        <v>1105</v>
      </c>
      <c r="AE206" s="101"/>
      <c r="AF206" s="100">
        <f t="shared" si="13"/>
        <v>92.083333333333329</v>
      </c>
      <c r="AG206" s="101"/>
      <c r="AH206" s="100">
        <f t="shared" si="14"/>
        <v>715.5</v>
      </c>
      <c r="AI206" s="101"/>
      <c r="AJ206" s="100">
        <f t="shared" si="15"/>
        <v>119.25</v>
      </c>
      <c r="AK206" s="101"/>
    </row>
    <row r="207" spans="2:37" ht="11.1" customHeight="1">
      <c r="B207" s="58" t="s">
        <v>152</v>
      </c>
      <c r="C207" s="32"/>
      <c r="D207" s="32"/>
      <c r="E207" s="59"/>
      <c r="F207" s="100">
        <v>35</v>
      </c>
      <c r="G207" s="101"/>
      <c r="H207" s="100">
        <v>60</v>
      </c>
      <c r="I207" s="101"/>
      <c r="J207" s="100">
        <v>73</v>
      </c>
      <c r="K207" s="101"/>
      <c r="L207" s="100">
        <v>81</v>
      </c>
      <c r="M207" s="101"/>
      <c r="N207" s="100">
        <v>88</v>
      </c>
      <c r="O207" s="101"/>
      <c r="P207" s="100">
        <v>94</v>
      </c>
      <c r="Q207" s="101"/>
      <c r="R207" s="100">
        <v>78</v>
      </c>
      <c r="S207" s="101"/>
      <c r="T207" s="100">
        <v>62</v>
      </c>
      <c r="U207" s="101"/>
      <c r="V207" s="100">
        <v>46</v>
      </c>
      <c r="W207" s="101"/>
      <c r="X207" s="100">
        <v>60</v>
      </c>
      <c r="Y207" s="101"/>
      <c r="Z207" s="100">
        <v>40.5</v>
      </c>
      <c r="AA207" s="101"/>
      <c r="AB207" s="100">
        <v>38.5</v>
      </c>
      <c r="AC207" s="101"/>
      <c r="AD207" s="100">
        <f t="shared" si="12"/>
        <v>756</v>
      </c>
      <c r="AE207" s="101"/>
      <c r="AF207" s="100">
        <f t="shared" si="13"/>
        <v>63</v>
      </c>
      <c r="AG207" s="101"/>
      <c r="AH207" s="100">
        <f t="shared" si="14"/>
        <v>476</v>
      </c>
      <c r="AI207" s="101"/>
      <c r="AJ207" s="100">
        <f t="shared" si="15"/>
        <v>79.333333333333329</v>
      </c>
      <c r="AK207" s="101"/>
    </row>
    <row r="208" spans="2:37" ht="11.1" customHeight="1">
      <c r="B208" s="58" t="s">
        <v>153</v>
      </c>
      <c r="C208" s="32"/>
      <c r="D208" s="32"/>
      <c r="E208" s="59"/>
      <c r="F208" s="100">
        <v>53</v>
      </c>
      <c r="G208" s="101"/>
      <c r="H208" s="100">
        <v>94</v>
      </c>
      <c r="I208" s="101"/>
      <c r="J208" s="100">
        <v>110</v>
      </c>
      <c r="K208" s="101"/>
      <c r="L208" s="100">
        <v>128</v>
      </c>
      <c r="M208" s="101"/>
      <c r="N208" s="100">
        <v>155</v>
      </c>
      <c r="O208" s="101"/>
      <c r="P208" s="100">
        <v>166</v>
      </c>
      <c r="Q208" s="101"/>
      <c r="R208" s="100">
        <v>129.5</v>
      </c>
      <c r="S208" s="101"/>
      <c r="T208" s="100">
        <v>107.5</v>
      </c>
      <c r="U208" s="101"/>
      <c r="V208" s="100">
        <v>69</v>
      </c>
      <c r="W208" s="101"/>
      <c r="X208" s="100">
        <v>85</v>
      </c>
      <c r="Y208" s="101"/>
      <c r="Z208" s="100">
        <v>57</v>
      </c>
      <c r="AA208" s="101"/>
      <c r="AB208" s="100">
        <v>50</v>
      </c>
      <c r="AC208" s="101"/>
      <c r="AD208" s="100">
        <f t="shared" si="12"/>
        <v>1204</v>
      </c>
      <c r="AE208" s="101"/>
      <c r="AF208" s="100">
        <f t="shared" si="13"/>
        <v>100.33333333333333</v>
      </c>
      <c r="AG208" s="101"/>
      <c r="AH208" s="100">
        <f t="shared" si="14"/>
        <v>796</v>
      </c>
      <c r="AI208" s="101"/>
      <c r="AJ208" s="100">
        <f t="shared" si="15"/>
        <v>132.66666666666666</v>
      </c>
      <c r="AK208" s="101"/>
    </row>
    <row r="209" spans="2:37" ht="11.1" customHeight="1">
      <c r="B209" s="58" t="s">
        <v>154</v>
      </c>
      <c r="C209" s="32"/>
      <c r="D209" s="32"/>
      <c r="E209" s="59"/>
      <c r="F209" s="100">
        <v>49</v>
      </c>
      <c r="G209" s="101"/>
      <c r="H209" s="100">
        <v>82</v>
      </c>
      <c r="I209" s="101"/>
      <c r="J209" s="100">
        <v>93</v>
      </c>
      <c r="K209" s="101"/>
      <c r="L209" s="100">
        <v>103</v>
      </c>
      <c r="M209" s="101"/>
      <c r="N209" s="100">
        <v>119</v>
      </c>
      <c r="O209" s="101"/>
      <c r="P209" s="100">
        <v>126</v>
      </c>
      <c r="Q209" s="101"/>
      <c r="R209" s="100">
        <v>103</v>
      </c>
      <c r="S209" s="101"/>
      <c r="T209" s="100">
        <v>81</v>
      </c>
      <c r="U209" s="101"/>
      <c r="V209" s="100">
        <v>60</v>
      </c>
      <c r="W209" s="101"/>
      <c r="X209" s="100">
        <v>75</v>
      </c>
      <c r="Y209" s="101"/>
      <c r="Z209" s="100">
        <v>58</v>
      </c>
      <c r="AA209" s="101"/>
      <c r="AB209" s="100">
        <v>52</v>
      </c>
      <c r="AC209" s="101"/>
      <c r="AD209" s="100">
        <f t="shared" si="12"/>
        <v>1001</v>
      </c>
      <c r="AE209" s="101"/>
      <c r="AF209" s="100">
        <f t="shared" si="13"/>
        <v>83.416666666666671</v>
      </c>
      <c r="AG209" s="101"/>
      <c r="AH209" s="100">
        <f t="shared" si="14"/>
        <v>625</v>
      </c>
      <c r="AI209" s="101"/>
      <c r="AJ209" s="100">
        <f t="shared" si="15"/>
        <v>104.16666666666667</v>
      </c>
      <c r="AK209" s="101"/>
    </row>
    <row r="210" spans="2:37" ht="11.1" customHeight="1">
      <c r="B210" s="58" t="s">
        <v>155</v>
      </c>
      <c r="C210" s="32"/>
      <c r="D210" s="32"/>
      <c r="E210" s="59"/>
      <c r="F210" s="100">
        <v>36</v>
      </c>
      <c r="G210" s="101"/>
      <c r="H210" s="100">
        <v>63</v>
      </c>
      <c r="I210" s="101"/>
      <c r="J210" s="100">
        <v>74</v>
      </c>
      <c r="K210" s="101"/>
      <c r="L210" s="100">
        <v>83</v>
      </c>
      <c r="M210" s="101"/>
      <c r="N210" s="100">
        <v>90</v>
      </c>
      <c r="O210" s="101"/>
      <c r="P210" s="100">
        <v>88</v>
      </c>
      <c r="Q210" s="101"/>
      <c r="R210" s="100">
        <v>75</v>
      </c>
      <c r="S210" s="101"/>
      <c r="T210" s="100">
        <v>56</v>
      </c>
      <c r="U210" s="101"/>
      <c r="V210" s="100">
        <v>44</v>
      </c>
      <c r="W210" s="101"/>
      <c r="X210" s="100">
        <v>57</v>
      </c>
      <c r="Y210" s="101"/>
      <c r="Z210" s="100">
        <v>40</v>
      </c>
      <c r="AA210" s="101"/>
      <c r="AB210" s="100">
        <v>37</v>
      </c>
      <c r="AC210" s="101"/>
      <c r="AD210" s="100">
        <f t="shared" si="12"/>
        <v>743</v>
      </c>
      <c r="AE210" s="101"/>
      <c r="AF210" s="100">
        <f t="shared" si="13"/>
        <v>61.916666666666664</v>
      </c>
      <c r="AG210" s="101"/>
      <c r="AH210" s="100">
        <f t="shared" si="14"/>
        <v>466</v>
      </c>
      <c r="AI210" s="101"/>
      <c r="AJ210" s="100">
        <f t="shared" si="15"/>
        <v>77.666666666666671</v>
      </c>
      <c r="AK210" s="101"/>
    </row>
    <row r="211" spans="2:37" ht="11.1" customHeight="1">
      <c r="B211" s="58" t="s">
        <v>156</v>
      </c>
      <c r="C211" s="32"/>
      <c r="D211" s="32"/>
      <c r="E211" s="59"/>
      <c r="F211" s="100">
        <v>51</v>
      </c>
      <c r="G211" s="101"/>
      <c r="H211" s="100">
        <v>88</v>
      </c>
      <c r="I211" s="101"/>
      <c r="J211" s="100">
        <v>103</v>
      </c>
      <c r="K211" s="101"/>
      <c r="L211" s="100">
        <v>120</v>
      </c>
      <c r="M211" s="101"/>
      <c r="N211" s="100">
        <v>137</v>
      </c>
      <c r="O211" s="101"/>
      <c r="P211" s="100">
        <v>148</v>
      </c>
      <c r="Q211" s="101"/>
      <c r="R211" s="100">
        <v>117.5</v>
      </c>
      <c r="S211" s="101"/>
      <c r="T211" s="100">
        <v>96.5</v>
      </c>
      <c r="U211" s="101"/>
      <c r="V211" s="100">
        <v>69</v>
      </c>
      <c r="W211" s="101"/>
      <c r="X211" s="100">
        <v>82</v>
      </c>
      <c r="Y211" s="101"/>
      <c r="Z211" s="100">
        <v>59</v>
      </c>
      <c r="AA211" s="101"/>
      <c r="AB211" s="100">
        <v>51</v>
      </c>
      <c r="AC211" s="101"/>
      <c r="AD211" s="100">
        <f t="shared" si="12"/>
        <v>1122</v>
      </c>
      <c r="AE211" s="101"/>
      <c r="AF211" s="100">
        <f t="shared" si="13"/>
        <v>93.5</v>
      </c>
      <c r="AG211" s="101"/>
      <c r="AH211" s="100">
        <f t="shared" si="14"/>
        <v>722</v>
      </c>
      <c r="AI211" s="101"/>
      <c r="AJ211" s="100">
        <f t="shared" si="15"/>
        <v>120.33333333333333</v>
      </c>
      <c r="AK211" s="101"/>
    </row>
    <row r="212" spans="2:37" ht="11.1" customHeight="1">
      <c r="B212" s="58" t="s">
        <v>157</v>
      </c>
      <c r="C212" s="32"/>
      <c r="D212" s="32"/>
      <c r="E212" s="59"/>
      <c r="F212" s="100">
        <v>40</v>
      </c>
      <c r="G212" s="101"/>
      <c r="H212" s="100">
        <v>72</v>
      </c>
      <c r="I212" s="101"/>
      <c r="J212" s="100">
        <v>80</v>
      </c>
      <c r="K212" s="101"/>
      <c r="L212" s="100">
        <v>92</v>
      </c>
      <c r="M212" s="101"/>
      <c r="N212" s="100">
        <v>101</v>
      </c>
      <c r="O212" s="101"/>
      <c r="P212" s="100">
        <v>109</v>
      </c>
      <c r="Q212" s="101"/>
      <c r="R212" s="100">
        <v>91</v>
      </c>
      <c r="S212" s="101"/>
      <c r="T212" s="100">
        <v>68</v>
      </c>
      <c r="U212" s="101"/>
      <c r="V212" s="100">
        <v>51</v>
      </c>
      <c r="W212" s="101"/>
      <c r="X212" s="100">
        <v>73</v>
      </c>
      <c r="Y212" s="101"/>
      <c r="Z212" s="100">
        <v>49</v>
      </c>
      <c r="AA212" s="101"/>
      <c r="AB212" s="100">
        <v>43</v>
      </c>
      <c r="AC212" s="101"/>
      <c r="AD212" s="100">
        <f t="shared" si="12"/>
        <v>869</v>
      </c>
      <c r="AE212" s="101"/>
      <c r="AF212" s="100">
        <f t="shared" si="13"/>
        <v>72.416666666666671</v>
      </c>
      <c r="AG212" s="101"/>
      <c r="AH212" s="100">
        <f t="shared" si="14"/>
        <v>541</v>
      </c>
      <c r="AI212" s="101"/>
      <c r="AJ212" s="100">
        <f t="shared" si="15"/>
        <v>90.166666666666671</v>
      </c>
      <c r="AK212" s="101"/>
    </row>
    <row r="213" spans="2:37" ht="11.1" customHeight="1">
      <c r="B213" s="58" t="s">
        <v>158</v>
      </c>
      <c r="C213" s="32"/>
      <c r="D213" s="32"/>
      <c r="E213" s="59"/>
      <c r="F213" s="100">
        <v>44</v>
      </c>
      <c r="G213" s="101"/>
      <c r="H213" s="100">
        <v>76</v>
      </c>
      <c r="I213" s="101"/>
      <c r="J213" s="100">
        <v>86</v>
      </c>
      <c r="K213" s="101"/>
      <c r="L213" s="100">
        <v>95</v>
      </c>
      <c r="M213" s="101"/>
      <c r="N213" s="100">
        <v>104</v>
      </c>
      <c r="O213" s="101"/>
      <c r="P213" s="100">
        <v>110</v>
      </c>
      <c r="Q213" s="101"/>
      <c r="R213" s="100">
        <v>92</v>
      </c>
      <c r="S213" s="101"/>
      <c r="T213" s="100">
        <v>72</v>
      </c>
      <c r="U213" s="101"/>
      <c r="V213" s="100">
        <v>54</v>
      </c>
      <c r="W213" s="101"/>
      <c r="X213" s="100">
        <v>70</v>
      </c>
      <c r="Y213" s="101"/>
      <c r="Z213" s="100">
        <v>54</v>
      </c>
      <c r="AA213" s="101"/>
      <c r="AB213" s="100">
        <v>50</v>
      </c>
      <c r="AC213" s="101"/>
      <c r="AD213" s="100">
        <f t="shared" si="12"/>
        <v>907</v>
      </c>
      <c r="AE213" s="101"/>
      <c r="AF213" s="100">
        <f t="shared" si="13"/>
        <v>75.583333333333329</v>
      </c>
      <c r="AG213" s="101"/>
      <c r="AH213" s="100">
        <f t="shared" si="14"/>
        <v>559</v>
      </c>
      <c r="AI213" s="101"/>
      <c r="AJ213" s="100">
        <f t="shared" si="15"/>
        <v>93.166666666666671</v>
      </c>
      <c r="AK213" s="101"/>
    </row>
    <row r="214" spans="2:37" ht="11.1" customHeight="1">
      <c r="B214" s="58" t="s">
        <v>159</v>
      </c>
      <c r="C214" s="32"/>
      <c r="D214" s="32"/>
      <c r="E214" s="59"/>
      <c r="F214" s="100">
        <v>38</v>
      </c>
      <c r="G214" s="101"/>
      <c r="H214" s="100">
        <v>65</v>
      </c>
      <c r="I214" s="101"/>
      <c r="J214" s="100">
        <v>70</v>
      </c>
      <c r="K214" s="101"/>
      <c r="L214" s="100">
        <v>81</v>
      </c>
      <c r="M214" s="101"/>
      <c r="N214" s="100">
        <v>88</v>
      </c>
      <c r="O214" s="101"/>
      <c r="P214" s="100">
        <v>91</v>
      </c>
      <c r="Q214" s="101"/>
      <c r="R214" s="100">
        <v>79</v>
      </c>
      <c r="S214" s="101"/>
      <c r="T214" s="100">
        <v>59</v>
      </c>
      <c r="U214" s="101"/>
      <c r="V214" s="100">
        <v>46</v>
      </c>
      <c r="W214" s="101"/>
      <c r="X214" s="100">
        <v>69</v>
      </c>
      <c r="Y214" s="101"/>
      <c r="Z214" s="100">
        <v>47</v>
      </c>
      <c r="AA214" s="101"/>
      <c r="AB214" s="100">
        <v>40</v>
      </c>
      <c r="AC214" s="101"/>
      <c r="AD214" s="100">
        <f t="shared" si="12"/>
        <v>773</v>
      </c>
      <c r="AE214" s="101"/>
      <c r="AF214" s="100">
        <f t="shared" si="13"/>
        <v>64.416666666666671</v>
      </c>
      <c r="AG214" s="101"/>
      <c r="AH214" s="100">
        <f t="shared" si="14"/>
        <v>468</v>
      </c>
      <c r="AI214" s="101"/>
      <c r="AJ214" s="100">
        <f t="shared" si="15"/>
        <v>78</v>
      </c>
      <c r="AK214" s="101"/>
    </row>
    <row r="215" spans="2:37" ht="11.1" customHeight="1">
      <c r="B215" s="58" t="s">
        <v>160</v>
      </c>
      <c r="C215" s="32"/>
      <c r="D215" s="32"/>
      <c r="E215" s="59"/>
      <c r="F215" s="100">
        <v>45</v>
      </c>
      <c r="G215" s="101"/>
      <c r="H215" s="100">
        <v>73</v>
      </c>
      <c r="I215" s="101"/>
      <c r="J215" s="100">
        <v>82</v>
      </c>
      <c r="K215" s="101"/>
      <c r="L215" s="100">
        <v>93</v>
      </c>
      <c r="M215" s="101"/>
      <c r="N215" s="100">
        <v>110</v>
      </c>
      <c r="O215" s="101"/>
      <c r="P215" s="100">
        <v>116</v>
      </c>
      <c r="Q215" s="101"/>
      <c r="R215" s="100">
        <v>93</v>
      </c>
      <c r="S215" s="101"/>
      <c r="T215" s="100">
        <v>74</v>
      </c>
      <c r="U215" s="101"/>
      <c r="V215" s="100">
        <v>54</v>
      </c>
      <c r="W215" s="101"/>
      <c r="X215" s="100">
        <v>74</v>
      </c>
      <c r="Y215" s="101"/>
      <c r="Z215" s="100">
        <v>52</v>
      </c>
      <c r="AA215" s="101"/>
      <c r="AB215" s="100">
        <v>43</v>
      </c>
      <c r="AC215" s="101"/>
      <c r="AD215" s="100">
        <f t="shared" si="12"/>
        <v>909</v>
      </c>
      <c r="AE215" s="101"/>
      <c r="AF215" s="100">
        <f t="shared" si="13"/>
        <v>75.75</v>
      </c>
      <c r="AG215" s="101"/>
      <c r="AH215" s="100">
        <f t="shared" si="14"/>
        <v>568</v>
      </c>
      <c r="AI215" s="101"/>
      <c r="AJ215" s="100">
        <f t="shared" si="15"/>
        <v>94.666666666666671</v>
      </c>
      <c r="AK215" s="101"/>
    </row>
    <row r="216" spans="2:37" ht="11.1" customHeight="1">
      <c r="B216" s="58" t="s">
        <v>161</v>
      </c>
      <c r="C216" s="32"/>
      <c r="D216" s="32"/>
      <c r="E216" s="59"/>
      <c r="F216" s="100">
        <v>53</v>
      </c>
      <c r="G216" s="101"/>
      <c r="H216" s="100">
        <v>89</v>
      </c>
      <c r="I216" s="101"/>
      <c r="J216" s="100">
        <v>101</v>
      </c>
      <c r="K216" s="101"/>
      <c r="L216" s="100">
        <v>118</v>
      </c>
      <c r="M216" s="101"/>
      <c r="N216" s="100">
        <v>139</v>
      </c>
      <c r="O216" s="101"/>
      <c r="P216" s="100">
        <v>150</v>
      </c>
      <c r="Q216" s="101"/>
      <c r="R216" s="100">
        <v>122</v>
      </c>
      <c r="S216" s="101"/>
      <c r="T216" s="100">
        <v>98</v>
      </c>
      <c r="U216" s="101"/>
      <c r="V216" s="100">
        <v>69</v>
      </c>
      <c r="W216" s="101"/>
      <c r="X216" s="100">
        <v>81</v>
      </c>
      <c r="Y216" s="101"/>
      <c r="Z216" s="100">
        <v>62</v>
      </c>
      <c r="AA216" s="101"/>
      <c r="AB216" s="100">
        <v>49</v>
      </c>
      <c r="AC216" s="101"/>
      <c r="AD216" s="100">
        <f t="shared" si="12"/>
        <v>1131</v>
      </c>
      <c r="AE216" s="101"/>
      <c r="AF216" s="100">
        <f t="shared" si="13"/>
        <v>94.25</v>
      </c>
      <c r="AG216" s="101"/>
      <c r="AH216" s="100">
        <f t="shared" si="14"/>
        <v>728</v>
      </c>
      <c r="AI216" s="101"/>
      <c r="AJ216" s="100">
        <f t="shared" si="15"/>
        <v>121.33333333333333</v>
      </c>
      <c r="AK216" s="101"/>
    </row>
    <row r="217" spans="2:37" ht="11.1" customHeight="1">
      <c r="B217" s="58" t="s">
        <v>162</v>
      </c>
      <c r="C217" s="32"/>
      <c r="D217" s="32"/>
      <c r="E217" s="59"/>
      <c r="F217" s="100">
        <v>38</v>
      </c>
      <c r="G217" s="101"/>
      <c r="H217" s="100">
        <v>60</v>
      </c>
      <c r="I217" s="101"/>
      <c r="J217" s="100">
        <v>58</v>
      </c>
      <c r="K217" s="101"/>
      <c r="L217" s="100">
        <v>70</v>
      </c>
      <c r="M217" s="101"/>
      <c r="N217" s="100">
        <v>74</v>
      </c>
      <c r="O217" s="101"/>
      <c r="P217" s="100">
        <v>80</v>
      </c>
      <c r="Q217" s="101"/>
      <c r="R217" s="100">
        <v>70</v>
      </c>
      <c r="S217" s="101"/>
      <c r="T217" s="100">
        <v>52</v>
      </c>
      <c r="U217" s="101"/>
      <c r="V217" s="100">
        <v>42</v>
      </c>
      <c r="W217" s="101"/>
      <c r="X217" s="100">
        <v>67</v>
      </c>
      <c r="Y217" s="101"/>
      <c r="Z217" s="100">
        <v>48</v>
      </c>
      <c r="AA217" s="101"/>
      <c r="AB217" s="100">
        <v>37</v>
      </c>
      <c r="AC217" s="101"/>
      <c r="AD217" s="100">
        <f t="shared" si="12"/>
        <v>696</v>
      </c>
      <c r="AE217" s="101"/>
      <c r="AF217" s="100">
        <f t="shared" si="13"/>
        <v>58</v>
      </c>
      <c r="AG217" s="101"/>
      <c r="AH217" s="100">
        <f t="shared" si="14"/>
        <v>404</v>
      </c>
      <c r="AI217" s="101"/>
      <c r="AJ217" s="100">
        <f t="shared" si="15"/>
        <v>67.333333333333329</v>
      </c>
      <c r="AK217" s="101"/>
    </row>
    <row r="218" spans="2:37" ht="11.1" customHeight="1">
      <c r="B218" s="58" t="s">
        <v>163</v>
      </c>
      <c r="C218" s="32"/>
      <c r="D218" s="32"/>
      <c r="E218" s="59"/>
      <c r="F218" s="100">
        <v>49</v>
      </c>
      <c r="G218" s="101"/>
      <c r="H218" s="100">
        <v>88</v>
      </c>
      <c r="I218" s="101"/>
      <c r="J218" s="100">
        <v>97</v>
      </c>
      <c r="K218" s="101"/>
      <c r="L218" s="100">
        <v>116</v>
      </c>
      <c r="M218" s="101"/>
      <c r="N218" s="100">
        <v>132</v>
      </c>
      <c r="O218" s="101"/>
      <c r="P218" s="100">
        <v>142</v>
      </c>
      <c r="Q218" s="101"/>
      <c r="R218" s="100">
        <v>113</v>
      </c>
      <c r="S218" s="101"/>
      <c r="T218" s="100">
        <v>86</v>
      </c>
      <c r="U218" s="101"/>
      <c r="V218" s="100">
        <v>61</v>
      </c>
      <c r="W218" s="101"/>
      <c r="X218" s="100">
        <v>82</v>
      </c>
      <c r="Y218" s="101"/>
      <c r="Z218" s="100">
        <v>55</v>
      </c>
      <c r="AA218" s="101"/>
      <c r="AB218" s="100">
        <v>49</v>
      </c>
      <c r="AC218" s="101"/>
      <c r="AD218" s="100">
        <f t="shared" si="12"/>
        <v>1070</v>
      </c>
      <c r="AE218" s="101"/>
      <c r="AF218" s="100">
        <f t="shared" si="13"/>
        <v>89.166666666666671</v>
      </c>
      <c r="AG218" s="101"/>
      <c r="AH218" s="100">
        <f t="shared" si="14"/>
        <v>686</v>
      </c>
      <c r="AI218" s="101"/>
      <c r="AJ218" s="100">
        <f t="shared" si="15"/>
        <v>114.33333333333333</v>
      </c>
      <c r="AK218" s="101"/>
    </row>
    <row r="219" spans="2:37" ht="11.1" customHeight="1">
      <c r="B219" s="58" t="s">
        <v>164</v>
      </c>
      <c r="C219" s="32"/>
      <c r="D219" s="32"/>
      <c r="E219" s="59"/>
      <c r="F219" s="100">
        <v>43</v>
      </c>
      <c r="G219" s="101"/>
      <c r="H219" s="100">
        <v>73</v>
      </c>
      <c r="I219" s="101"/>
      <c r="J219" s="100">
        <v>76</v>
      </c>
      <c r="K219" s="101"/>
      <c r="L219" s="100">
        <v>87</v>
      </c>
      <c r="M219" s="101"/>
      <c r="N219" s="100">
        <v>106</v>
      </c>
      <c r="O219" s="101"/>
      <c r="P219" s="100">
        <v>111</v>
      </c>
      <c r="Q219" s="101"/>
      <c r="R219" s="100">
        <v>92</v>
      </c>
      <c r="S219" s="101"/>
      <c r="T219" s="100">
        <v>73</v>
      </c>
      <c r="U219" s="101"/>
      <c r="V219" s="100">
        <v>57</v>
      </c>
      <c r="W219" s="101"/>
      <c r="X219" s="100">
        <v>73</v>
      </c>
      <c r="Y219" s="101"/>
      <c r="Z219" s="100">
        <v>52</v>
      </c>
      <c r="AA219" s="101"/>
      <c r="AB219" s="100">
        <v>42</v>
      </c>
      <c r="AC219" s="101"/>
      <c r="AD219" s="100">
        <f t="shared" si="12"/>
        <v>885</v>
      </c>
      <c r="AE219" s="101"/>
      <c r="AF219" s="100">
        <f t="shared" si="13"/>
        <v>73.75</v>
      </c>
      <c r="AG219" s="101"/>
      <c r="AH219" s="100">
        <f t="shared" si="14"/>
        <v>545</v>
      </c>
      <c r="AI219" s="101"/>
      <c r="AJ219" s="100">
        <f t="shared" si="15"/>
        <v>90.833333333333329</v>
      </c>
      <c r="AK219" s="101"/>
    </row>
    <row r="220" spans="2:37" ht="11.1" customHeight="1">
      <c r="B220" s="58" t="s">
        <v>165</v>
      </c>
      <c r="C220" s="32"/>
      <c r="D220" s="32"/>
      <c r="E220" s="59"/>
      <c r="F220" s="100">
        <v>38</v>
      </c>
      <c r="G220" s="101"/>
      <c r="H220" s="100">
        <v>60</v>
      </c>
      <c r="I220" s="101"/>
      <c r="J220" s="100">
        <v>73</v>
      </c>
      <c r="K220" s="101"/>
      <c r="L220" s="100">
        <v>76</v>
      </c>
      <c r="M220" s="101"/>
      <c r="N220" s="100">
        <v>88</v>
      </c>
      <c r="O220" s="101"/>
      <c r="P220" s="100">
        <v>86</v>
      </c>
      <c r="Q220" s="101"/>
      <c r="R220" s="100">
        <v>73</v>
      </c>
      <c r="S220" s="101"/>
      <c r="T220" s="100">
        <v>60</v>
      </c>
      <c r="U220" s="101"/>
      <c r="V220" s="100">
        <v>45</v>
      </c>
      <c r="W220" s="101"/>
      <c r="X220" s="100">
        <v>58</v>
      </c>
      <c r="Y220" s="101"/>
      <c r="Z220" s="100">
        <v>43</v>
      </c>
      <c r="AA220" s="101"/>
      <c r="AB220" s="100">
        <v>44</v>
      </c>
      <c r="AC220" s="101"/>
      <c r="AD220" s="100">
        <f t="shared" si="12"/>
        <v>744</v>
      </c>
      <c r="AE220" s="101"/>
      <c r="AF220" s="100">
        <f t="shared" si="13"/>
        <v>62</v>
      </c>
      <c r="AG220" s="101"/>
      <c r="AH220" s="100">
        <f t="shared" si="14"/>
        <v>456</v>
      </c>
      <c r="AI220" s="101"/>
      <c r="AJ220" s="100">
        <f t="shared" si="15"/>
        <v>76</v>
      </c>
      <c r="AK220" s="101"/>
    </row>
    <row r="221" spans="2:37" ht="11.1" customHeight="1">
      <c r="B221" s="58" t="s">
        <v>166</v>
      </c>
      <c r="C221" s="32"/>
      <c r="D221" s="32"/>
      <c r="E221" s="59"/>
      <c r="F221" s="100">
        <v>52</v>
      </c>
      <c r="G221" s="101"/>
      <c r="H221" s="100">
        <v>78</v>
      </c>
      <c r="I221" s="101"/>
      <c r="J221" s="100">
        <v>90</v>
      </c>
      <c r="K221" s="101"/>
      <c r="L221" s="100">
        <v>101</v>
      </c>
      <c r="M221" s="101"/>
      <c r="N221" s="100">
        <v>114</v>
      </c>
      <c r="O221" s="101"/>
      <c r="P221" s="100">
        <v>123</v>
      </c>
      <c r="Q221" s="101"/>
      <c r="R221" s="100">
        <v>95</v>
      </c>
      <c r="S221" s="101"/>
      <c r="T221" s="100">
        <v>77</v>
      </c>
      <c r="U221" s="101"/>
      <c r="V221" s="100">
        <v>57</v>
      </c>
      <c r="W221" s="101"/>
      <c r="X221" s="100">
        <v>80</v>
      </c>
      <c r="Y221" s="101"/>
      <c r="Z221" s="100">
        <v>55</v>
      </c>
      <c r="AA221" s="101"/>
      <c r="AB221" s="100">
        <v>48</v>
      </c>
      <c r="AC221" s="101"/>
      <c r="AD221" s="100">
        <f t="shared" si="12"/>
        <v>970</v>
      </c>
      <c r="AE221" s="101"/>
      <c r="AF221" s="100">
        <f t="shared" si="13"/>
        <v>80.833333333333329</v>
      </c>
      <c r="AG221" s="101"/>
      <c r="AH221" s="100">
        <f t="shared" si="14"/>
        <v>600</v>
      </c>
      <c r="AI221" s="101"/>
      <c r="AJ221" s="100">
        <f t="shared" si="15"/>
        <v>100</v>
      </c>
      <c r="AK221" s="101"/>
    </row>
    <row r="222" spans="2:37" ht="11.1" customHeight="1">
      <c r="B222" s="58" t="s">
        <v>167</v>
      </c>
      <c r="C222" s="32"/>
      <c r="D222" s="32"/>
      <c r="E222" s="59"/>
      <c r="F222" s="100">
        <v>50</v>
      </c>
      <c r="G222" s="101"/>
      <c r="H222" s="100">
        <v>83</v>
      </c>
      <c r="I222" s="101"/>
      <c r="J222" s="100">
        <v>94</v>
      </c>
      <c r="K222" s="101"/>
      <c r="L222" s="100">
        <v>108</v>
      </c>
      <c r="M222" s="101"/>
      <c r="N222" s="100">
        <v>124</v>
      </c>
      <c r="O222" s="101"/>
      <c r="P222" s="100">
        <v>138</v>
      </c>
      <c r="Q222" s="101"/>
      <c r="R222" s="100">
        <v>110</v>
      </c>
      <c r="S222" s="101"/>
      <c r="T222" s="100">
        <v>91</v>
      </c>
      <c r="U222" s="101"/>
      <c r="V222" s="100">
        <v>66</v>
      </c>
      <c r="W222" s="101"/>
      <c r="X222" s="100">
        <v>78</v>
      </c>
      <c r="Y222" s="101"/>
      <c r="Z222" s="100">
        <v>59</v>
      </c>
      <c r="AA222" s="101"/>
      <c r="AB222" s="100">
        <v>48</v>
      </c>
      <c r="AC222" s="101"/>
      <c r="AD222" s="100">
        <f t="shared" si="12"/>
        <v>1049</v>
      </c>
      <c r="AE222" s="101"/>
      <c r="AF222" s="100">
        <f t="shared" si="13"/>
        <v>87.416666666666671</v>
      </c>
      <c r="AG222" s="101"/>
      <c r="AH222" s="100">
        <f t="shared" si="14"/>
        <v>665</v>
      </c>
      <c r="AI222" s="101"/>
      <c r="AJ222" s="100">
        <f t="shared" si="15"/>
        <v>110.83333333333333</v>
      </c>
      <c r="AK222" s="101"/>
    </row>
    <row r="223" spans="2:37" ht="11.1" customHeight="1">
      <c r="B223" s="60" t="s">
        <v>168</v>
      </c>
      <c r="C223" s="32"/>
      <c r="D223" s="32"/>
      <c r="E223" s="59"/>
      <c r="F223" s="100">
        <v>46</v>
      </c>
      <c r="G223" s="101"/>
      <c r="H223" s="100">
        <v>77</v>
      </c>
      <c r="I223" s="101"/>
      <c r="J223" s="100">
        <v>89</v>
      </c>
      <c r="K223" s="101"/>
      <c r="L223" s="100">
        <v>102</v>
      </c>
      <c r="M223" s="101"/>
      <c r="N223" s="100">
        <v>116</v>
      </c>
      <c r="O223" s="101"/>
      <c r="P223" s="100">
        <v>129</v>
      </c>
      <c r="Q223" s="101"/>
      <c r="R223" s="100">
        <v>98</v>
      </c>
      <c r="S223" s="101"/>
      <c r="T223" s="100">
        <v>79</v>
      </c>
      <c r="U223" s="101"/>
      <c r="V223" s="100">
        <v>55</v>
      </c>
      <c r="W223" s="101"/>
      <c r="X223" s="100">
        <v>79</v>
      </c>
      <c r="Y223" s="101"/>
      <c r="Z223" s="100">
        <v>58</v>
      </c>
      <c r="AA223" s="101"/>
      <c r="AB223" s="100">
        <v>49</v>
      </c>
      <c r="AC223" s="101"/>
      <c r="AD223" s="100">
        <f t="shared" si="12"/>
        <v>977</v>
      </c>
      <c r="AE223" s="101"/>
      <c r="AF223" s="100">
        <f t="shared" si="13"/>
        <v>81.416666666666671</v>
      </c>
      <c r="AG223" s="101"/>
      <c r="AH223" s="100">
        <f t="shared" si="14"/>
        <v>613</v>
      </c>
      <c r="AI223" s="101"/>
      <c r="AJ223" s="100">
        <f t="shared" si="15"/>
        <v>102.16666666666667</v>
      </c>
      <c r="AK223" s="101"/>
    </row>
    <row r="224" spans="2:37" ht="11.1" customHeight="1">
      <c r="B224" s="58" t="s">
        <v>169</v>
      </c>
      <c r="C224" s="32"/>
      <c r="D224" s="32"/>
      <c r="E224" s="59"/>
      <c r="F224" s="100">
        <v>38</v>
      </c>
      <c r="G224" s="101"/>
      <c r="H224" s="100">
        <v>66</v>
      </c>
      <c r="I224" s="101"/>
      <c r="J224" s="100">
        <v>76</v>
      </c>
      <c r="K224" s="101"/>
      <c r="L224" s="100">
        <v>84</v>
      </c>
      <c r="M224" s="101"/>
      <c r="N224" s="100">
        <v>89</v>
      </c>
      <c r="O224" s="101"/>
      <c r="P224" s="100">
        <v>89</v>
      </c>
      <c r="Q224" s="101"/>
      <c r="R224" s="100">
        <v>77</v>
      </c>
      <c r="S224" s="101"/>
      <c r="T224" s="100">
        <v>61</v>
      </c>
      <c r="U224" s="101"/>
      <c r="V224" s="100">
        <v>47</v>
      </c>
      <c r="W224" s="101"/>
      <c r="X224" s="100">
        <v>68</v>
      </c>
      <c r="Y224" s="101"/>
      <c r="Z224" s="100">
        <v>42</v>
      </c>
      <c r="AA224" s="101"/>
      <c r="AB224" s="100">
        <v>39</v>
      </c>
      <c r="AC224" s="101"/>
      <c r="AD224" s="100">
        <f t="shared" si="12"/>
        <v>776</v>
      </c>
      <c r="AE224" s="101"/>
      <c r="AF224" s="100">
        <f t="shared" si="13"/>
        <v>64.666666666666671</v>
      </c>
      <c r="AG224" s="101"/>
      <c r="AH224" s="100">
        <f t="shared" si="14"/>
        <v>476</v>
      </c>
      <c r="AI224" s="101"/>
      <c r="AJ224" s="100">
        <f t="shared" si="15"/>
        <v>79.333333333333329</v>
      </c>
      <c r="AK224" s="101"/>
    </row>
    <row r="225" spans="2:37" ht="11.1" customHeight="1">
      <c r="B225" s="58" t="s">
        <v>170</v>
      </c>
      <c r="C225" s="32"/>
      <c r="D225" s="32"/>
      <c r="E225" s="59"/>
      <c r="F225" s="100">
        <v>40</v>
      </c>
      <c r="G225" s="101"/>
      <c r="H225" s="100">
        <v>66</v>
      </c>
      <c r="I225" s="101"/>
      <c r="J225" s="100">
        <v>69</v>
      </c>
      <c r="K225" s="101"/>
      <c r="L225" s="100">
        <v>76</v>
      </c>
      <c r="M225" s="101"/>
      <c r="N225" s="100">
        <v>81</v>
      </c>
      <c r="O225" s="101"/>
      <c r="P225" s="100">
        <v>87</v>
      </c>
      <c r="Q225" s="101"/>
      <c r="R225" s="100">
        <v>78</v>
      </c>
      <c r="S225" s="101"/>
      <c r="T225" s="100">
        <v>58</v>
      </c>
      <c r="U225" s="101"/>
      <c r="V225" s="100">
        <v>49</v>
      </c>
      <c r="W225" s="101"/>
      <c r="X225" s="100">
        <v>70</v>
      </c>
      <c r="Y225" s="101"/>
      <c r="Z225" s="100">
        <v>49</v>
      </c>
      <c r="AA225" s="101"/>
      <c r="AB225" s="100">
        <v>41</v>
      </c>
      <c r="AC225" s="101"/>
      <c r="AD225" s="100">
        <f t="shared" si="12"/>
        <v>764</v>
      </c>
      <c r="AE225" s="101"/>
      <c r="AF225" s="100">
        <f t="shared" si="13"/>
        <v>63.666666666666664</v>
      </c>
      <c r="AG225" s="101"/>
      <c r="AH225" s="100">
        <f t="shared" si="14"/>
        <v>449</v>
      </c>
      <c r="AI225" s="101"/>
      <c r="AJ225" s="100">
        <f t="shared" si="15"/>
        <v>74.833333333333329</v>
      </c>
      <c r="AK225" s="101"/>
    </row>
    <row r="226" spans="2:37" ht="11.1" customHeight="1">
      <c r="B226" s="61" t="s">
        <v>171</v>
      </c>
      <c r="C226" s="50"/>
      <c r="D226" s="50"/>
      <c r="E226" s="51"/>
      <c r="F226" s="100">
        <v>44</v>
      </c>
      <c r="G226" s="101"/>
      <c r="H226" s="100">
        <v>68</v>
      </c>
      <c r="I226" s="101"/>
      <c r="J226" s="100">
        <v>80</v>
      </c>
      <c r="K226" s="101"/>
      <c r="L226" s="100">
        <v>88</v>
      </c>
      <c r="M226" s="101"/>
      <c r="N226" s="100">
        <v>96</v>
      </c>
      <c r="O226" s="101"/>
      <c r="P226" s="100">
        <v>101</v>
      </c>
      <c r="Q226" s="101"/>
      <c r="R226" s="100">
        <v>84</v>
      </c>
      <c r="S226" s="101"/>
      <c r="T226" s="100">
        <v>65</v>
      </c>
      <c r="U226" s="101"/>
      <c r="V226" s="100">
        <v>49</v>
      </c>
      <c r="W226" s="101"/>
      <c r="X226" s="100">
        <v>71</v>
      </c>
      <c r="Y226" s="101"/>
      <c r="Z226" s="100">
        <v>49</v>
      </c>
      <c r="AA226" s="101"/>
      <c r="AB226" s="100">
        <v>46</v>
      </c>
      <c r="AC226" s="101"/>
      <c r="AD226" s="100">
        <f t="shared" si="12"/>
        <v>841</v>
      </c>
      <c r="AE226" s="101"/>
      <c r="AF226" s="100">
        <f>AD226/12</f>
        <v>70.083333333333329</v>
      </c>
      <c r="AG226" s="101"/>
      <c r="AH226" s="100">
        <f t="shared" si="14"/>
        <v>514</v>
      </c>
      <c r="AI226" s="101"/>
      <c r="AJ226" s="100">
        <f t="shared" si="15"/>
        <v>85.666666666666671</v>
      </c>
      <c r="AK226" s="101"/>
    </row>
    <row r="227" spans="2:37" ht="9.75" customHeight="1">
      <c r="B227" s="62" t="s">
        <v>172</v>
      </c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</row>
    <row r="228" spans="2:37" ht="11.1" customHeight="1">
      <c r="B228" s="55" t="s">
        <v>173</v>
      </c>
      <c r="C228" s="56"/>
      <c r="D228" s="56"/>
      <c r="E228" s="57"/>
      <c r="F228" s="134">
        <v>40</v>
      </c>
      <c r="G228" s="135"/>
      <c r="H228" s="134">
        <v>56</v>
      </c>
      <c r="I228" s="135"/>
      <c r="J228" s="134">
        <v>70</v>
      </c>
      <c r="K228" s="135"/>
      <c r="L228" s="134">
        <v>79</v>
      </c>
      <c r="M228" s="135"/>
      <c r="N228" s="134">
        <v>72</v>
      </c>
      <c r="O228" s="135"/>
      <c r="P228" s="134">
        <v>64</v>
      </c>
      <c r="Q228" s="135"/>
      <c r="R228" s="134">
        <v>58</v>
      </c>
      <c r="S228" s="135"/>
      <c r="T228" s="134">
        <v>56</v>
      </c>
      <c r="U228" s="135"/>
      <c r="V228" s="134">
        <v>46</v>
      </c>
      <c r="W228" s="135"/>
      <c r="X228" s="134">
        <v>54</v>
      </c>
      <c r="Y228" s="135"/>
      <c r="Z228" s="134">
        <v>47</v>
      </c>
      <c r="AA228" s="135"/>
      <c r="AB228" s="134">
        <v>41</v>
      </c>
      <c r="AC228" s="135"/>
      <c r="AD228" s="100">
        <f t="shared" ref="AD228:AD264" si="16">SUM(F228:AC228)</f>
        <v>683</v>
      </c>
      <c r="AE228" s="101"/>
      <c r="AF228" s="100">
        <f>AD228/12</f>
        <v>56.916666666666664</v>
      </c>
      <c r="AG228" s="101"/>
      <c r="AH228" s="100">
        <f>SUM(J228:U228)</f>
        <v>399</v>
      </c>
      <c r="AI228" s="101"/>
      <c r="AJ228" s="100">
        <f>AH228/6</f>
        <v>66.5</v>
      </c>
      <c r="AK228" s="101"/>
    </row>
    <row r="229" spans="2:37" ht="11.1" customHeight="1">
      <c r="B229" s="58" t="s">
        <v>174</v>
      </c>
      <c r="C229" s="32"/>
      <c r="D229" s="32"/>
      <c r="E229" s="59"/>
      <c r="F229" s="134">
        <v>42</v>
      </c>
      <c r="G229" s="135"/>
      <c r="H229" s="134">
        <v>59</v>
      </c>
      <c r="I229" s="135"/>
      <c r="J229" s="134">
        <v>89</v>
      </c>
      <c r="K229" s="135"/>
      <c r="L229" s="134">
        <v>76</v>
      </c>
      <c r="M229" s="135"/>
      <c r="N229" s="134">
        <v>86</v>
      </c>
      <c r="O229" s="135"/>
      <c r="P229" s="134">
        <v>85</v>
      </c>
      <c r="Q229" s="135"/>
      <c r="R229" s="134">
        <v>70</v>
      </c>
      <c r="S229" s="135"/>
      <c r="T229" s="134">
        <v>75</v>
      </c>
      <c r="U229" s="135"/>
      <c r="V229" s="134">
        <v>46</v>
      </c>
      <c r="W229" s="135"/>
      <c r="X229" s="134">
        <v>75</v>
      </c>
      <c r="Y229" s="135"/>
      <c r="Z229" s="134">
        <v>47</v>
      </c>
      <c r="AA229" s="135"/>
      <c r="AB229" s="134">
        <v>46</v>
      </c>
      <c r="AC229" s="135"/>
      <c r="AD229" s="100">
        <f t="shared" si="16"/>
        <v>796</v>
      </c>
      <c r="AE229" s="101"/>
      <c r="AF229" s="100">
        <f>AD229/12</f>
        <v>66.333333333333329</v>
      </c>
      <c r="AG229" s="101"/>
      <c r="AH229" s="100">
        <f>SUM(J229:U229)</f>
        <v>481</v>
      </c>
      <c r="AI229" s="101"/>
      <c r="AJ229" s="100">
        <f>AH229/6</f>
        <v>80.166666666666671</v>
      </c>
      <c r="AK229" s="101"/>
    </row>
    <row r="230" spans="2:37" ht="11.1" customHeight="1">
      <c r="B230" s="58" t="s">
        <v>175</v>
      </c>
      <c r="C230" s="32"/>
      <c r="D230" s="32"/>
      <c r="E230" s="59"/>
      <c r="F230" s="134">
        <v>43</v>
      </c>
      <c r="G230" s="135"/>
      <c r="H230" s="134">
        <v>57</v>
      </c>
      <c r="I230" s="135"/>
      <c r="J230" s="134">
        <v>74</v>
      </c>
      <c r="K230" s="135"/>
      <c r="L230" s="134">
        <v>88</v>
      </c>
      <c r="M230" s="135"/>
      <c r="N230" s="134">
        <v>72</v>
      </c>
      <c r="O230" s="135"/>
      <c r="P230" s="134">
        <v>70</v>
      </c>
      <c r="Q230" s="135"/>
      <c r="R230" s="134">
        <v>64</v>
      </c>
      <c r="S230" s="135"/>
      <c r="T230" s="134">
        <v>59</v>
      </c>
      <c r="U230" s="135"/>
      <c r="V230" s="134">
        <v>49</v>
      </c>
      <c r="W230" s="135"/>
      <c r="X230" s="134">
        <v>62</v>
      </c>
      <c r="Y230" s="135"/>
      <c r="Z230" s="134">
        <v>47</v>
      </c>
      <c r="AA230" s="135"/>
      <c r="AB230" s="134">
        <v>42</v>
      </c>
      <c r="AC230" s="135"/>
      <c r="AD230" s="100">
        <f t="shared" si="16"/>
        <v>727</v>
      </c>
      <c r="AE230" s="101"/>
      <c r="AF230" s="100">
        <f>AD230/12</f>
        <v>60.583333333333336</v>
      </c>
      <c r="AG230" s="101"/>
      <c r="AH230" s="100">
        <f>SUM(J230:U230)</f>
        <v>427</v>
      </c>
      <c r="AI230" s="101"/>
      <c r="AJ230" s="100">
        <f>AH230/6</f>
        <v>71.166666666666671</v>
      </c>
      <c r="AK230" s="101"/>
    </row>
    <row r="231" spans="2:37" ht="11.1" customHeight="1">
      <c r="B231" s="58" t="s">
        <v>176</v>
      </c>
      <c r="C231" s="32"/>
      <c r="D231" s="32"/>
      <c r="E231" s="59"/>
      <c r="F231" s="134">
        <v>42</v>
      </c>
      <c r="G231" s="135"/>
      <c r="H231" s="134">
        <v>59</v>
      </c>
      <c r="I231" s="135"/>
      <c r="J231" s="134">
        <v>89</v>
      </c>
      <c r="K231" s="135"/>
      <c r="L231" s="134">
        <v>76</v>
      </c>
      <c r="M231" s="135"/>
      <c r="N231" s="134">
        <v>86</v>
      </c>
      <c r="O231" s="135"/>
      <c r="P231" s="134">
        <v>85</v>
      </c>
      <c r="Q231" s="135"/>
      <c r="R231" s="134">
        <v>70</v>
      </c>
      <c r="S231" s="135"/>
      <c r="T231" s="134">
        <v>75</v>
      </c>
      <c r="U231" s="135"/>
      <c r="V231" s="134">
        <v>46</v>
      </c>
      <c r="W231" s="135"/>
      <c r="X231" s="134">
        <v>75</v>
      </c>
      <c r="Y231" s="135"/>
      <c r="Z231" s="134">
        <v>47</v>
      </c>
      <c r="AA231" s="135"/>
      <c r="AB231" s="134">
        <v>46</v>
      </c>
      <c r="AC231" s="135"/>
      <c r="AD231" s="100">
        <f t="shared" si="16"/>
        <v>796</v>
      </c>
      <c r="AE231" s="101"/>
      <c r="AF231" s="100">
        <f>AD231/12</f>
        <v>66.333333333333329</v>
      </c>
      <c r="AG231" s="101"/>
      <c r="AH231" s="100">
        <f>SUM(J231:U231)</f>
        <v>481</v>
      </c>
      <c r="AI231" s="101"/>
      <c r="AJ231" s="100">
        <f>AH231/6</f>
        <v>80.166666666666671</v>
      </c>
      <c r="AK231" s="101"/>
    </row>
    <row r="232" spans="2:37" ht="11.1" customHeight="1">
      <c r="B232" s="58" t="s">
        <v>177</v>
      </c>
      <c r="C232" s="32"/>
      <c r="D232" s="32"/>
      <c r="E232" s="59"/>
      <c r="F232" s="134">
        <v>15</v>
      </c>
      <c r="G232" s="135"/>
      <c r="H232" s="134">
        <v>27</v>
      </c>
      <c r="I232" s="135"/>
      <c r="J232" s="134">
        <v>108</v>
      </c>
      <c r="K232" s="135"/>
      <c r="L232" s="134">
        <v>98</v>
      </c>
      <c r="M232" s="135"/>
      <c r="N232" s="134">
        <v>60</v>
      </c>
      <c r="O232" s="135"/>
      <c r="P232" s="134">
        <v>92</v>
      </c>
      <c r="Q232" s="135"/>
      <c r="R232" s="134">
        <v>117</v>
      </c>
      <c r="S232" s="135"/>
      <c r="T232" s="134">
        <v>11</v>
      </c>
      <c r="U232" s="135"/>
      <c r="V232" s="134">
        <v>65</v>
      </c>
      <c r="W232" s="135"/>
      <c r="X232" s="134">
        <v>25</v>
      </c>
      <c r="Y232" s="135"/>
      <c r="Z232" s="134">
        <v>82</v>
      </c>
      <c r="AA232" s="135"/>
      <c r="AB232" s="134">
        <v>23</v>
      </c>
      <c r="AC232" s="135"/>
      <c r="AD232" s="100">
        <f t="shared" si="16"/>
        <v>723</v>
      </c>
      <c r="AE232" s="101"/>
      <c r="AF232" s="100">
        <f t="shared" ref="AF232:AF264" si="17">AD232/12</f>
        <v>60.25</v>
      </c>
      <c r="AG232" s="101"/>
      <c r="AH232" s="100">
        <f t="shared" ref="AH232:AH266" si="18">SUM(J232:U232)</f>
        <v>486</v>
      </c>
      <c r="AI232" s="101"/>
      <c r="AJ232" s="100">
        <f t="shared" ref="AJ232:AJ266" si="19">AH232/6</f>
        <v>81</v>
      </c>
      <c r="AK232" s="101"/>
    </row>
    <row r="233" spans="2:37" ht="11.1" customHeight="1">
      <c r="B233" s="58" t="s">
        <v>178</v>
      </c>
      <c r="C233" s="32"/>
      <c r="D233" s="32"/>
      <c r="E233" s="59"/>
      <c r="F233" s="134">
        <v>38</v>
      </c>
      <c r="G233" s="135"/>
      <c r="H233" s="134">
        <v>58</v>
      </c>
      <c r="I233" s="135"/>
      <c r="J233" s="134">
        <v>83</v>
      </c>
      <c r="K233" s="135"/>
      <c r="L233" s="134">
        <v>79</v>
      </c>
      <c r="M233" s="135"/>
      <c r="N233" s="134">
        <v>86</v>
      </c>
      <c r="O233" s="135"/>
      <c r="P233" s="134">
        <v>82</v>
      </c>
      <c r="Q233" s="135"/>
      <c r="R233" s="134">
        <v>65</v>
      </c>
      <c r="S233" s="135"/>
      <c r="T233" s="134">
        <v>79</v>
      </c>
      <c r="U233" s="135"/>
      <c r="V233" s="134">
        <v>48</v>
      </c>
      <c r="W233" s="135"/>
      <c r="X233" s="134">
        <v>73</v>
      </c>
      <c r="Y233" s="135"/>
      <c r="Z233" s="134">
        <v>54</v>
      </c>
      <c r="AA233" s="135"/>
      <c r="AB233" s="134">
        <v>55</v>
      </c>
      <c r="AC233" s="135"/>
      <c r="AD233" s="100">
        <f t="shared" si="16"/>
        <v>800</v>
      </c>
      <c r="AE233" s="101"/>
      <c r="AF233" s="100">
        <f t="shared" si="17"/>
        <v>66.666666666666671</v>
      </c>
      <c r="AG233" s="101"/>
      <c r="AH233" s="100">
        <f t="shared" si="18"/>
        <v>474</v>
      </c>
      <c r="AI233" s="101"/>
      <c r="AJ233" s="100">
        <f t="shared" si="19"/>
        <v>79</v>
      </c>
      <c r="AK233" s="101"/>
    </row>
    <row r="234" spans="2:37" ht="11.1" customHeight="1">
      <c r="B234" s="58" t="s">
        <v>179</v>
      </c>
      <c r="C234" s="32"/>
      <c r="D234" s="32"/>
      <c r="E234" s="59"/>
      <c r="F234" s="134">
        <v>31</v>
      </c>
      <c r="G234" s="135"/>
      <c r="H234" s="134">
        <v>61</v>
      </c>
      <c r="I234" s="135"/>
      <c r="J234" s="134">
        <v>86</v>
      </c>
      <c r="K234" s="135"/>
      <c r="L234" s="134">
        <v>69</v>
      </c>
      <c r="M234" s="135"/>
      <c r="N234" s="134">
        <v>78</v>
      </c>
      <c r="O234" s="135"/>
      <c r="P234" s="134">
        <v>90</v>
      </c>
      <c r="Q234" s="135"/>
      <c r="R234" s="134">
        <v>58</v>
      </c>
      <c r="S234" s="135"/>
      <c r="T234" s="134">
        <v>66</v>
      </c>
      <c r="U234" s="135"/>
      <c r="V234" s="134">
        <v>46</v>
      </c>
      <c r="W234" s="135"/>
      <c r="X234" s="134">
        <v>83</v>
      </c>
      <c r="Y234" s="135"/>
      <c r="Z234" s="134">
        <v>51</v>
      </c>
      <c r="AA234" s="135"/>
      <c r="AB234" s="134">
        <v>67</v>
      </c>
      <c r="AC234" s="135"/>
      <c r="AD234" s="100">
        <f t="shared" si="16"/>
        <v>786</v>
      </c>
      <c r="AE234" s="101"/>
      <c r="AF234" s="100">
        <f t="shared" si="17"/>
        <v>65.5</v>
      </c>
      <c r="AG234" s="101"/>
      <c r="AH234" s="100">
        <f t="shared" si="18"/>
        <v>447</v>
      </c>
      <c r="AI234" s="101"/>
      <c r="AJ234" s="100">
        <f t="shared" si="19"/>
        <v>74.5</v>
      </c>
      <c r="AK234" s="101"/>
    </row>
    <row r="235" spans="2:37" ht="11.1" customHeight="1">
      <c r="B235" s="58" t="s">
        <v>180</v>
      </c>
      <c r="C235" s="32"/>
      <c r="D235" s="32"/>
      <c r="E235" s="59"/>
      <c r="F235" s="134">
        <v>38</v>
      </c>
      <c r="G235" s="135"/>
      <c r="H235" s="134">
        <v>58</v>
      </c>
      <c r="I235" s="135"/>
      <c r="J235" s="134">
        <v>83</v>
      </c>
      <c r="K235" s="135"/>
      <c r="L235" s="134">
        <v>79</v>
      </c>
      <c r="M235" s="135"/>
      <c r="N235" s="134">
        <v>86</v>
      </c>
      <c r="O235" s="135"/>
      <c r="P235" s="134">
        <v>82</v>
      </c>
      <c r="Q235" s="135"/>
      <c r="R235" s="134">
        <v>65</v>
      </c>
      <c r="S235" s="135"/>
      <c r="T235" s="134">
        <v>79</v>
      </c>
      <c r="U235" s="135"/>
      <c r="V235" s="134">
        <v>48</v>
      </c>
      <c r="W235" s="135"/>
      <c r="X235" s="134">
        <v>73</v>
      </c>
      <c r="Y235" s="135"/>
      <c r="Z235" s="134">
        <v>54</v>
      </c>
      <c r="AA235" s="135"/>
      <c r="AB235" s="134">
        <v>55</v>
      </c>
      <c r="AC235" s="135"/>
      <c r="AD235" s="100">
        <f t="shared" si="16"/>
        <v>800</v>
      </c>
      <c r="AE235" s="101"/>
      <c r="AF235" s="100">
        <f t="shared" si="17"/>
        <v>66.666666666666671</v>
      </c>
      <c r="AG235" s="101"/>
      <c r="AH235" s="100">
        <f t="shared" si="18"/>
        <v>474</v>
      </c>
      <c r="AI235" s="101"/>
      <c r="AJ235" s="100">
        <f t="shared" si="19"/>
        <v>79</v>
      </c>
      <c r="AK235" s="101"/>
    </row>
    <row r="236" spans="2:37" ht="11.1" customHeight="1">
      <c r="B236" s="58" t="s">
        <v>181</v>
      </c>
      <c r="C236" s="32"/>
      <c r="D236" s="32"/>
      <c r="E236" s="59"/>
      <c r="F236" s="100">
        <v>53</v>
      </c>
      <c r="G236" s="101"/>
      <c r="H236" s="100">
        <v>72</v>
      </c>
      <c r="I236" s="101"/>
      <c r="J236" s="100">
        <v>86</v>
      </c>
      <c r="K236" s="101"/>
      <c r="L236" s="100">
        <v>89</v>
      </c>
      <c r="M236" s="101"/>
      <c r="N236" s="100">
        <v>91</v>
      </c>
      <c r="O236" s="101"/>
      <c r="P236" s="100">
        <v>91</v>
      </c>
      <c r="Q236" s="101"/>
      <c r="R236" s="100">
        <v>80</v>
      </c>
      <c r="S236" s="101"/>
      <c r="T236" s="100">
        <v>77</v>
      </c>
      <c r="U236" s="101"/>
      <c r="V236" s="100">
        <v>52</v>
      </c>
      <c r="W236" s="101"/>
      <c r="X236" s="100">
        <v>81</v>
      </c>
      <c r="Y236" s="101"/>
      <c r="Z236" s="100">
        <v>55</v>
      </c>
      <c r="AA236" s="101"/>
      <c r="AB236" s="100">
        <v>57</v>
      </c>
      <c r="AC236" s="101"/>
      <c r="AD236" s="100">
        <f t="shared" si="16"/>
        <v>884</v>
      </c>
      <c r="AE236" s="101"/>
      <c r="AF236" s="100">
        <f t="shared" si="17"/>
        <v>73.666666666666671</v>
      </c>
      <c r="AG236" s="101"/>
      <c r="AH236" s="100">
        <f t="shared" si="18"/>
        <v>514</v>
      </c>
      <c r="AI236" s="101"/>
      <c r="AJ236" s="100">
        <f t="shared" si="19"/>
        <v>85.666666666666671</v>
      </c>
      <c r="AK236" s="101"/>
    </row>
    <row r="237" spans="2:37" ht="11.1" customHeight="1">
      <c r="B237" s="58" t="s">
        <v>182</v>
      </c>
      <c r="C237" s="32"/>
      <c r="D237" s="32"/>
      <c r="E237" s="59"/>
      <c r="F237" s="100">
        <v>53</v>
      </c>
      <c r="G237" s="101"/>
      <c r="H237" s="100">
        <v>72</v>
      </c>
      <c r="I237" s="101"/>
      <c r="J237" s="100">
        <v>86</v>
      </c>
      <c r="K237" s="101"/>
      <c r="L237" s="100">
        <v>89</v>
      </c>
      <c r="M237" s="101"/>
      <c r="N237" s="100">
        <v>91</v>
      </c>
      <c r="O237" s="101"/>
      <c r="P237" s="100">
        <v>91</v>
      </c>
      <c r="Q237" s="101"/>
      <c r="R237" s="100">
        <v>80</v>
      </c>
      <c r="S237" s="101"/>
      <c r="T237" s="100">
        <v>77</v>
      </c>
      <c r="U237" s="101"/>
      <c r="V237" s="100">
        <v>52</v>
      </c>
      <c r="W237" s="101"/>
      <c r="X237" s="100">
        <v>81</v>
      </c>
      <c r="Y237" s="101"/>
      <c r="Z237" s="100">
        <v>55</v>
      </c>
      <c r="AA237" s="101"/>
      <c r="AB237" s="100">
        <v>57</v>
      </c>
      <c r="AC237" s="101"/>
      <c r="AD237" s="100">
        <f t="shared" si="16"/>
        <v>884</v>
      </c>
      <c r="AE237" s="101"/>
      <c r="AF237" s="100">
        <f t="shared" si="17"/>
        <v>73.666666666666671</v>
      </c>
      <c r="AG237" s="101"/>
      <c r="AH237" s="100">
        <f t="shared" si="18"/>
        <v>514</v>
      </c>
      <c r="AI237" s="101"/>
      <c r="AJ237" s="100">
        <f t="shared" si="19"/>
        <v>85.666666666666671</v>
      </c>
      <c r="AK237" s="101"/>
    </row>
    <row r="238" spans="2:37" ht="11.1" customHeight="1">
      <c r="B238" s="58" t="s">
        <v>183</v>
      </c>
      <c r="C238" s="32"/>
      <c r="D238" s="32"/>
      <c r="E238" s="59"/>
      <c r="F238" s="100">
        <v>53</v>
      </c>
      <c r="G238" s="101"/>
      <c r="H238" s="100">
        <v>72</v>
      </c>
      <c r="I238" s="101"/>
      <c r="J238" s="100">
        <v>86</v>
      </c>
      <c r="K238" s="101"/>
      <c r="L238" s="100">
        <v>89</v>
      </c>
      <c r="M238" s="101"/>
      <c r="N238" s="100">
        <v>91</v>
      </c>
      <c r="O238" s="101"/>
      <c r="P238" s="100">
        <v>91</v>
      </c>
      <c r="Q238" s="101"/>
      <c r="R238" s="100">
        <v>80</v>
      </c>
      <c r="S238" s="101"/>
      <c r="T238" s="100">
        <v>77</v>
      </c>
      <c r="U238" s="101"/>
      <c r="V238" s="100">
        <v>52</v>
      </c>
      <c r="W238" s="101"/>
      <c r="X238" s="100">
        <v>81</v>
      </c>
      <c r="Y238" s="101"/>
      <c r="Z238" s="100">
        <v>55</v>
      </c>
      <c r="AA238" s="101"/>
      <c r="AB238" s="100">
        <v>57</v>
      </c>
      <c r="AC238" s="101"/>
      <c r="AD238" s="100">
        <f t="shared" si="16"/>
        <v>884</v>
      </c>
      <c r="AE238" s="101"/>
      <c r="AF238" s="100">
        <f t="shared" si="17"/>
        <v>73.666666666666671</v>
      </c>
      <c r="AG238" s="101"/>
      <c r="AH238" s="100">
        <f t="shared" si="18"/>
        <v>514</v>
      </c>
      <c r="AI238" s="101"/>
      <c r="AJ238" s="100">
        <f t="shared" si="19"/>
        <v>85.666666666666671</v>
      </c>
      <c r="AK238" s="101"/>
    </row>
    <row r="239" spans="2:37" ht="11.1" customHeight="1">
      <c r="B239" s="58" t="s">
        <v>184</v>
      </c>
      <c r="C239" s="32"/>
      <c r="D239" s="32"/>
      <c r="E239" s="59"/>
      <c r="F239" s="100">
        <v>53</v>
      </c>
      <c r="G239" s="101"/>
      <c r="H239" s="100">
        <v>72</v>
      </c>
      <c r="I239" s="101"/>
      <c r="J239" s="100">
        <v>86</v>
      </c>
      <c r="K239" s="101"/>
      <c r="L239" s="100">
        <v>89</v>
      </c>
      <c r="M239" s="101"/>
      <c r="N239" s="100">
        <v>91</v>
      </c>
      <c r="O239" s="101"/>
      <c r="P239" s="100">
        <v>91</v>
      </c>
      <c r="Q239" s="101"/>
      <c r="R239" s="100">
        <v>80</v>
      </c>
      <c r="S239" s="101"/>
      <c r="T239" s="100">
        <v>77</v>
      </c>
      <c r="U239" s="101"/>
      <c r="V239" s="100">
        <v>52</v>
      </c>
      <c r="W239" s="101"/>
      <c r="X239" s="100">
        <v>81</v>
      </c>
      <c r="Y239" s="101"/>
      <c r="Z239" s="100">
        <v>55</v>
      </c>
      <c r="AA239" s="101"/>
      <c r="AB239" s="100">
        <v>57</v>
      </c>
      <c r="AC239" s="101"/>
      <c r="AD239" s="100">
        <f t="shared" si="16"/>
        <v>884</v>
      </c>
      <c r="AE239" s="101"/>
      <c r="AF239" s="100">
        <f t="shared" si="17"/>
        <v>73.666666666666671</v>
      </c>
      <c r="AG239" s="101"/>
      <c r="AH239" s="100">
        <f t="shared" si="18"/>
        <v>514</v>
      </c>
      <c r="AI239" s="101"/>
      <c r="AJ239" s="100">
        <f t="shared" si="19"/>
        <v>85.666666666666671</v>
      </c>
      <c r="AK239" s="101"/>
    </row>
    <row r="240" spans="2:37" ht="11.1" customHeight="1">
      <c r="B240" s="58" t="s">
        <v>185</v>
      </c>
      <c r="C240" s="32"/>
      <c r="D240" s="32"/>
      <c r="E240" s="59"/>
      <c r="F240" s="134">
        <v>31</v>
      </c>
      <c r="G240" s="135"/>
      <c r="H240" s="134">
        <v>61</v>
      </c>
      <c r="I240" s="135"/>
      <c r="J240" s="134">
        <v>86</v>
      </c>
      <c r="K240" s="135"/>
      <c r="L240" s="134">
        <v>69</v>
      </c>
      <c r="M240" s="135"/>
      <c r="N240" s="134">
        <v>78</v>
      </c>
      <c r="O240" s="135"/>
      <c r="P240" s="134">
        <v>90</v>
      </c>
      <c r="Q240" s="135"/>
      <c r="R240" s="134">
        <v>58</v>
      </c>
      <c r="S240" s="135"/>
      <c r="T240" s="134">
        <v>66</v>
      </c>
      <c r="U240" s="135"/>
      <c r="V240" s="134">
        <v>46</v>
      </c>
      <c r="W240" s="135"/>
      <c r="X240" s="134">
        <v>83</v>
      </c>
      <c r="Y240" s="135"/>
      <c r="Z240" s="134">
        <v>51</v>
      </c>
      <c r="AA240" s="135"/>
      <c r="AB240" s="134">
        <v>67</v>
      </c>
      <c r="AC240" s="135"/>
      <c r="AD240" s="100">
        <f t="shared" si="16"/>
        <v>786</v>
      </c>
      <c r="AE240" s="101"/>
      <c r="AF240" s="100">
        <f t="shared" si="17"/>
        <v>65.5</v>
      </c>
      <c r="AG240" s="101"/>
      <c r="AH240" s="100">
        <f t="shared" si="18"/>
        <v>447</v>
      </c>
      <c r="AI240" s="101"/>
      <c r="AJ240" s="100">
        <f t="shared" si="19"/>
        <v>74.5</v>
      </c>
      <c r="AK240" s="101"/>
    </row>
    <row r="241" spans="2:37" ht="11.1" customHeight="1">
      <c r="B241" s="58" t="s">
        <v>186</v>
      </c>
      <c r="C241" s="32"/>
      <c r="D241" s="32"/>
      <c r="E241" s="59"/>
      <c r="F241" s="100">
        <v>34</v>
      </c>
      <c r="G241" s="101"/>
      <c r="H241" s="100">
        <v>49</v>
      </c>
      <c r="I241" s="101"/>
      <c r="J241" s="100">
        <v>84</v>
      </c>
      <c r="K241" s="101"/>
      <c r="L241" s="100">
        <v>66</v>
      </c>
      <c r="M241" s="101"/>
      <c r="N241" s="100">
        <v>73</v>
      </c>
      <c r="O241" s="101"/>
      <c r="P241" s="100">
        <v>80</v>
      </c>
      <c r="Q241" s="101"/>
      <c r="R241" s="100">
        <v>56</v>
      </c>
      <c r="S241" s="101"/>
      <c r="T241" s="100">
        <v>61</v>
      </c>
      <c r="U241" s="101"/>
      <c r="V241" s="100">
        <v>52</v>
      </c>
      <c r="W241" s="101"/>
      <c r="X241" s="100">
        <v>62</v>
      </c>
      <c r="Y241" s="101"/>
      <c r="Z241" s="100">
        <v>64</v>
      </c>
      <c r="AA241" s="101"/>
      <c r="AB241" s="100">
        <v>61</v>
      </c>
      <c r="AC241" s="101"/>
      <c r="AD241" s="100">
        <f t="shared" si="16"/>
        <v>742</v>
      </c>
      <c r="AE241" s="101"/>
      <c r="AF241" s="100">
        <f t="shared" si="17"/>
        <v>61.833333333333336</v>
      </c>
      <c r="AG241" s="101"/>
      <c r="AH241" s="100">
        <f t="shared" si="18"/>
        <v>420</v>
      </c>
      <c r="AI241" s="101"/>
      <c r="AJ241" s="100">
        <f t="shared" si="19"/>
        <v>70</v>
      </c>
      <c r="AK241" s="101"/>
    </row>
    <row r="242" spans="2:37" ht="11.1" customHeight="1">
      <c r="B242" s="58" t="s">
        <v>187</v>
      </c>
      <c r="C242" s="32"/>
      <c r="D242" s="32"/>
      <c r="E242" s="59"/>
      <c r="F242" s="134">
        <v>31</v>
      </c>
      <c r="G242" s="135"/>
      <c r="H242" s="134">
        <v>61</v>
      </c>
      <c r="I242" s="135"/>
      <c r="J242" s="134">
        <v>86</v>
      </c>
      <c r="K242" s="135"/>
      <c r="L242" s="134">
        <v>69</v>
      </c>
      <c r="M242" s="135"/>
      <c r="N242" s="134">
        <v>78</v>
      </c>
      <c r="O242" s="135"/>
      <c r="P242" s="134">
        <v>90</v>
      </c>
      <c r="Q242" s="135"/>
      <c r="R242" s="134">
        <v>58</v>
      </c>
      <c r="S242" s="135"/>
      <c r="T242" s="134">
        <v>66</v>
      </c>
      <c r="U242" s="135"/>
      <c r="V242" s="134">
        <v>46</v>
      </c>
      <c r="W242" s="135"/>
      <c r="X242" s="134">
        <v>83</v>
      </c>
      <c r="Y242" s="135"/>
      <c r="Z242" s="134">
        <v>51</v>
      </c>
      <c r="AA242" s="135"/>
      <c r="AB242" s="134">
        <v>67</v>
      </c>
      <c r="AC242" s="135"/>
      <c r="AD242" s="100">
        <f t="shared" si="16"/>
        <v>786</v>
      </c>
      <c r="AE242" s="101"/>
      <c r="AF242" s="100">
        <f t="shared" si="17"/>
        <v>65.5</v>
      </c>
      <c r="AG242" s="101"/>
      <c r="AH242" s="100">
        <f t="shared" si="18"/>
        <v>447</v>
      </c>
      <c r="AI242" s="101"/>
      <c r="AJ242" s="100">
        <f t="shared" si="19"/>
        <v>74.5</v>
      </c>
      <c r="AK242" s="101"/>
    </row>
    <row r="243" spans="2:37" ht="11.1" customHeight="1">
      <c r="B243" s="58" t="s">
        <v>188</v>
      </c>
      <c r="C243" s="32"/>
      <c r="D243" s="32"/>
      <c r="E243" s="59"/>
      <c r="F243" s="100">
        <v>53</v>
      </c>
      <c r="G243" s="101"/>
      <c r="H243" s="100">
        <v>72</v>
      </c>
      <c r="I243" s="101"/>
      <c r="J243" s="100">
        <v>86</v>
      </c>
      <c r="K243" s="101"/>
      <c r="L243" s="100">
        <v>89</v>
      </c>
      <c r="M243" s="101"/>
      <c r="N243" s="100">
        <v>91</v>
      </c>
      <c r="O243" s="101"/>
      <c r="P243" s="100">
        <v>91</v>
      </c>
      <c r="Q243" s="101"/>
      <c r="R243" s="100">
        <v>80</v>
      </c>
      <c r="S243" s="101"/>
      <c r="T243" s="100">
        <v>77</v>
      </c>
      <c r="U243" s="101"/>
      <c r="V243" s="100">
        <v>52</v>
      </c>
      <c r="W243" s="101"/>
      <c r="X243" s="100">
        <v>81</v>
      </c>
      <c r="Y243" s="101"/>
      <c r="Z243" s="100">
        <v>55</v>
      </c>
      <c r="AA243" s="101"/>
      <c r="AB243" s="100">
        <v>57</v>
      </c>
      <c r="AC243" s="101"/>
      <c r="AD243" s="100">
        <f t="shared" si="16"/>
        <v>884</v>
      </c>
      <c r="AE243" s="101"/>
      <c r="AF243" s="100">
        <f t="shared" si="17"/>
        <v>73.666666666666671</v>
      </c>
      <c r="AG243" s="101"/>
      <c r="AH243" s="100">
        <f t="shared" si="18"/>
        <v>514</v>
      </c>
      <c r="AI243" s="101"/>
      <c r="AJ243" s="100">
        <f t="shared" si="19"/>
        <v>85.666666666666671</v>
      </c>
      <c r="AK243" s="101"/>
    </row>
    <row r="244" spans="2:37" ht="11.1" customHeight="1">
      <c r="B244" s="58" t="s">
        <v>189</v>
      </c>
      <c r="C244" s="32"/>
      <c r="D244" s="32"/>
      <c r="E244" s="59"/>
      <c r="F244" s="100">
        <v>34</v>
      </c>
      <c r="G244" s="101"/>
      <c r="H244" s="100">
        <v>49</v>
      </c>
      <c r="I244" s="101"/>
      <c r="J244" s="100">
        <v>84</v>
      </c>
      <c r="K244" s="101"/>
      <c r="L244" s="100">
        <v>66</v>
      </c>
      <c r="M244" s="101"/>
      <c r="N244" s="100">
        <v>73</v>
      </c>
      <c r="O244" s="101"/>
      <c r="P244" s="100">
        <v>80</v>
      </c>
      <c r="Q244" s="101"/>
      <c r="R244" s="100">
        <v>56</v>
      </c>
      <c r="S244" s="101"/>
      <c r="T244" s="100">
        <v>61</v>
      </c>
      <c r="U244" s="101"/>
      <c r="V244" s="100">
        <v>52</v>
      </c>
      <c r="W244" s="101"/>
      <c r="X244" s="100">
        <v>62</v>
      </c>
      <c r="Y244" s="101"/>
      <c r="Z244" s="100">
        <v>64</v>
      </c>
      <c r="AA244" s="101"/>
      <c r="AB244" s="100">
        <v>61</v>
      </c>
      <c r="AC244" s="101"/>
      <c r="AD244" s="100">
        <f t="shared" si="16"/>
        <v>742</v>
      </c>
      <c r="AE244" s="101"/>
      <c r="AF244" s="100">
        <f t="shared" si="17"/>
        <v>61.833333333333336</v>
      </c>
      <c r="AG244" s="101"/>
      <c r="AH244" s="100">
        <f t="shared" si="18"/>
        <v>420</v>
      </c>
      <c r="AI244" s="101"/>
      <c r="AJ244" s="100">
        <f t="shared" si="19"/>
        <v>70</v>
      </c>
      <c r="AK244" s="101"/>
    </row>
    <row r="245" spans="2:37" ht="11.1" customHeight="1">
      <c r="B245" s="58" t="s">
        <v>190</v>
      </c>
      <c r="C245" s="32"/>
      <c r="D245" s="32"/>
      <c r="E245" s="59"/>
      <c r="F245" s="100">
        <v>41</v>
      </c>
      <c r="G245" s="101"/>
      <c r="H245" s="100">
        <v>48</v>
      </c>
      <c r="I245" s="101"/>
      <c r="J245" s="100">
        <v>62</v>
      </c>
      <c r="K245" s="101"/>
      <c r="L245" s="100">
        <v>69</v>
      </c>
      <c r="M245" s="101"/>
      <c r="N245" s="100">
        <v>63</v>
      </c>
      <c r="O245" s="101"/>
      <c r="P245" s="100">
        <v>63</v>
      </c>
      <c r="Q245" s="101"/>
      <c r="R245" s="100">
        <v>57</v>
      </c>
      <c r="S245" s="101"/>
      <c r="T245" s="100">
        <v>53</v>
      </c>
      <c r="U245" s="101"/>
      <c r="V245" s="100">
        <v>44</v>
      </c>
      <c r="W245" s="101"/>
      <c r="X245" s="100">
        <v>64</v>
      </c>
      <c r="Y245" s="101"/>
      <c r="Z245" s="100">
        <v>46</v>
      </c>
      <c r="AA245" s="101"/>
      <c r="AB245" s="100">
        <v>39</v>
      </c>
      <c r="AC245" s="101"/>
      <c r="AD245" s="100">
        <f t="shared" si="16"/>
        <v>649</v>
      </c>
      <c r="AE245" s="101"/>
      <c r="AF245" s="100">
        <f t="shared" si="17"/>
        <v>54.083333333333336</v>
      </c>
      <c r="AG245" s="101"/>
      <c r="AH245" s="100">
        <f t="shared" si="18"/>
        <v>367</v>
      </c>
      <c r="AI245" s="101"/>
      <c r="AJ245" s="100">
        <f t="shared" si="19"/>
        <v>61.166666666666664</v>
      </c>
      <c r="AK245" s="101"/>
    </row>
    <row r="246" spans="2:37" ht="11.1" customHeight="1">
      <c r="B246" s="58" t="s">
        <v>191</v>
      </c>
      <c r="C246" s="32"/>
      <c r="D246" s="32"/>
      <c r="E246" s="59"/>
      <c r="F246" s="100">
        <v>47</v>
      </c>
      <c r="G246" s="101"/>
      <c r="H246" s="100">
        <v>61</v>
      </c>
      <c r="I246" s="101"/>
      <c r="J246" s="100">
        <v>77</v>
      </c>
      <c r="K246" s="101"/>
      <c r="L246" s="100">
        <v>85</v>
      </c>
      <c r="M246" s="101"/>
      <c r="N246" s="100">
        <v>75</v>
      </c>
      <c r="O246" s="101"/>
      <c r="P246" s="100">
        <v>76</v>
      </c>
      <c r="Q246" s="101"/>
      <c r="R246" s="100">
        <v>65</v>
      </c>
      <c r="S246" s="101"/>
      <c r="T246" s="100">
        <v>65</v>
      </c>
      <c r="U246" s="101"/>
      <c r="V246" s="100">
        <v>50</v>
      </c>
      <c r="W246" s="101"/>
      <c r="X246" s="100">
        <v>68</v>
      </c>
      <c r="Y246" s="101"/>
      <c r="Z246" s="100">
        <v>53</v>
      </c>
      <c r="AA246" s="101"/>
      <c r="AB246" s="100">
        <v>49</v>
      </c>
      <c r="AC246" s="101"/>
      <c r="AD246" s="100">
        <f t="shared" si="16"/>
        <v>771</v>
      </c>
      <c r="AE246" s="101"/>
      <c r="AF246" s="100">
        <f t="shared" si="17"/>
        <v>64.25</v>
      </c>
      <c r="AG246" s="101"/>
      <c r="AH246" s="100">
        <f t="shared" si="18"/>
        <v>443</v>
      </c>
      <c r="AI246" s="101"/>
      <c r="AJ246" s="100">
        <f t="shared" si="19"/>
        <v>73.833333333333329</v>
      </c>
      <c r="AK246" s="101"/>
    </row>
    <row r="247" spans="2:37" ht="11.1" customHeight="1">
      <c r="B247" s="58" t="s">
        <v>192</v>
      </c>
      <c r="C247" s="32"/>
      <c r="D247" s="32"/>
      <c r="E247" s="59"/>
      <c r="F247" s="100">
        <v>44</v>
      </c>
      <c r="G247" s="101"/>
      <c r="H247" s="100">
        <v>63</v>
      </c>
      <c r="I247" s="101"/>
      <c r="J247" s="100">
        <v>78</v>
      </c>
      <c r="K247" s="101"/>
      <c r="L247" s="100">
        <v>88</v>
      </c>
      <c r="M247" s="101"/>
      <c r="N247" s="100">
        <v>81</v>
      </c>
      <c r="O247" s="101"/>
      <c r="P247" s="100">
        <v>83</v>
      </c>
      <c r="Q247" s="101"/>
      <c r="R247" s="100">
        <v>71</v>
      </c>
      <c r="S247" s="101"/>
      <c r="T247" s="100">
        <v>70</v>
      </c>
      <c r="U247" s="101"/>
      <c r="V247" s="100">
        <v>53</v>
      </c>
      <c r="W247" s="101"/>
      <c r="X247" s="100">
        <v>72</v>
      </c>
      <c r="Y247" s="101"/>
      <c r="Z247" s="100">
        <v>51</v>
      </c>
      <c r="AA247" s="101"/>
      <c r="AB247" s="100">
        <v>48</v>
      </c>
      <c r="AC247" s="101"/>
      <c r="AD247" s="100">
        <f t="shared" si="16"/>
        <v>802</v>
      </c>
      <c r="AE247" s="101"/>
      <c r="AF247" s="100">
        <f t="shared" si="17"/>
        <v>66.833333333333329</v>
      </c>
      <c r="AG247" s="101"/>
      <c r="AH247" s="100">
        <f t="shared" si="18"/>
        <v>471</v>
      </c>
      <c r="AI247" s="101"/>
      <c r="AJ247" s="100">
        <f t="shared" si="19"/>
        <v>78.5</v>
      </c>
      <c r="AK247" s="101"/>
    </row>
    <row r="248" spans="2:37" ht="11.1" customHeight="1">
      <c r="B248" s="58" t="s">
        <v>193</v>
      </c>
      <c r="C248" s="32"/>
      <c r="D248" s="32"/>
      <c r="E248" s="59"/>
      <c r="F248" s="100">
        <v>36</v>
      </c>
      <c r="G248" s="101"/>
      <c r="H248" s="100">
        <v>58</v>
      </c>
      <c r="I248" s="101"/>
      <c r="J248" s="100">
        <v>77</v>
      </c>
      <c r="K248" s="101"/>
      <c r="L248" s="100">
        <v>64</v>
      </c>
      <c r="M248" s="101"/>
      <c r="N248" s="100">
        <v>74</v>
      </c>
      <c r="O248" s="101"/>
      <c r="P248" s="100">
        <v>71</v>
      </c>
      <c r="Q248" s="101"/>
      <c r="R248" s="100">
        <v>69</v>
      </c>
      <c r="S248" s="101"/>
      <c r="T248" s="100">
        <v>67</v>
      </c>
      <c r="U248" s="101"/>
      <c r="V248" s="100">
        <v>48</v>
      </c>
      <c r="W248" s="101"/>
      <c r="X248" s="100">
        <v>79</v>
      </c>
      <c r="Y248" s="101"/>
      <c r="Z248" s="100">
        <v>50</v>
      </c>
      <c r="AA248" s="101"/>
      <c r="AB248" s="100">
        <v>48</v>
      </c>
      <c r="AC248" s="101"/>
      <c r="AD248" s="100">
        <f t="shared" si="16"/>
        <v>741</v>
      </c>
      <c r="AE248" s="101"/>
      <c r="AF248" s="100">
        <f t="shared" si="17"/>
        <v>61.75</v>
      </c>
      <c r="AG248" s="101"/>
      <c r="AH248" s="100">
        <f t="shared" si="18"/>
        <v>422</v>
      </c>
      <c r="AI248" s="101"/>
      <c r="AJ248" s="100">
        <f t="shared" si="19"/>
        <v>70.333333333333329</v>
      </c>
      <c r="AK248" s="101"/>
    </row>
    <row r="249" spans="2:37" ht="11.1" customHeight="1">
      <c r="B249" s="58" t="s">
        <v>194</v>
      </c>
      <c r="C249" s="32"/>
      <c r="D249" s="32"/>
      <c r="E249" s="59"/>
      <c r="F249" s="100">
        <v>33</v>
      </c>
      <c r="G249" s="101"/>
      <c r="H249" s="100">
        <v>56</v>
      </c>
      <c r="I249" s="101"/>
      <c r="J249" s="100">
        <v>81</v>
      </c>
      <c r="K249" s="101"/>
      <c r="L249" s="100">
        <v>59</v>
      </c>
      <c r="M249" s="101"/>
      <c r="N249" s="100">
        <v>82</v>
      </c>
      <c r="O249" s="101"/>
      <c r="P249" s="100">
        <v>80</v>
      </c>
      <c r="Q249" s="101"/>
      <c r="R249" s="100">
        <v>57</v>
      </c>
      <c r="S249" s="101"/>
      <c r="T249" s="100">
        <v>64</v>
      </c>
      <c r="U249" s="101"/>
      <c r="V249" s="100">
        <v>51</v>
      </c>
      <c r="W249" s="101"/>
      <c r="X249" s="100">
        <v>86</v>
      </c>
      <c r="Y249" s="101"/>
      <c r="Z249" s="100">
        <v>53</v>
      </c>
      <c r="AA249" s="101"/>
      <c r="AB249" s="100">
        <v>56</v>
      </c>
      <c r="AC249" s="101"/>
      <c r="AD249" s="100">
        <f t="shared" si="16"/>
        <v>758</v>
      </c>
      <c r="AE249" s="101"/>
      <c r="AF249" s="100">
        <f t="shared" si="17"/>
        <v>63.166666666666664</v>
      </c>
      <c r="AG249" s="101"/>
      <c r="AH249" s="100">
        <f t="shared" si="18"/>
        <v>423</v>
      </c>
      <c r="AI249" s="101"/>
      <c r="AJ249" s="100">
        <f t="shared" si="19"/>
        <v>70.5</v>
      </c>
      <c r="AK249" s="101"/>
    </row>
    <row r="250" spans="2:37" ht="11.1" customHeight="1">
      <c r="B250" s="58" t="s">
        <v>195</v>
      </c>
      <c r="C250" s="32"/>
      <c r="D250" s="32"/>
      <c r="E250" s="59"/>
      <c r="F250" s="100">
        <v>33</v>
      </c>
      <c r="G250" s="101"/>
      <c r="H250" s="100">
        <v>56</v>
      </c>
      <c r="I250" s="101"/>
      <c r="J250" s="100">
        <v>81</v>
      </c>
      <c r="K250" s="101"/>
      <c r="L250" s="100">
        <v>59</v>
      </c>
      <c r="M250" s="101"/>
      <c r="N250" s="100">
        <v>82</v>
      </c>
      <c r="O250" s="101"/>
      <c r="P250" s="100">
        <v>80</v>
      </c>
      <c r="Q250" s="101"/>
      <c r="R250" s="100">
        <v>57</v>
      </c>
      <c r="S250" s="101"/>
      <c r="T250" s="100">
        <v>64</v>
      </c>
      <c r="U250" s="101"/>
      <c r="V250" s="100">
        <v>51</v>
      </c>
      <c r="W250" s="101"/>
      <c r="X250" s="100">
        <v>86</v>
      </c>
      <c r="Y250" s="101"/>
      <c r="Z250" s="100">
        <v>53</v>
      </c>
      <c r="AA250" s="101"/>
      <c r="AB250" s="100">
        <v>56</v>
      </c>
      <c r="AC250" s="101"/>
      <c r="AD250" s="100">
        <f t="shared" si="16"/>
        <v>758</v>
      </c>
      <c r="AE250" s="101"/>
      <c r="AF250" s="100">
        <f t="shared" si="17"/>
        <v>63.166666666666664</v>
      </c>
      <c r="AG250" s="101"/>
      <c r="AH250" s="100">
        <f t="shared" si="18"/>
        <v>423</v>
      </c>
      <c r="AI250" s="101"/>
      <c r="AJ250" s="100">
        <f t="shared" si="19"/>
        <v>70.5</v>
      </c>
      <c r="AK250" s="101"/>
    </row>
    <row r="251" spans="2:37" ht="11.1" customHeight="1">
      <c r="B251" s="58" t="s">
        <v>196</v>
      </c>
      <c r="C251" s="32"/>
      <c r="D251" s="32"/>
      <c r="E251" s="59"/>
      <c r="F251" s="100">
        <v>37</v>
      </c>
      <c r="G251" s="101"/>
      <c r="H251" s="100">
        <v>58</v>
      </c>
      <c r="I251" s="101"/>
      <c r="J251" s="100">
        <v>77</v>
      </c>
      <c r="K251" s="101"/>
      <c r="L251" s="100">
        <v>71</v>
      </c>
      <c r="M251" s="101"/>
      <c r="N251" s="100">
        <v>72</v>
      </c>
      <c r="O251" s="101"/>
      <c r="P251" s="100">
        <v>72</v>
      </c>
      <c r="Q251" s="101"/>
      <c r="R251" s="100">
        <v>62</v>
      </c>
      <c r="S251" s="101"/>
      <c r="T251" s="100">
        <v>65</v>
      </c>
      <c r="U251" s="101"/>
      <c r="V251" s="100">
        <v>47</v>
      </c>
      <c r="W251" s="101"/>
      <c r="X251" s="100">
        <v>74</v>
      </c>
      <c r="Y251" s="101"/>
      <c r="Z251" s="100">
        <v>53</v>
      </c>
      <c r="AA251" s="101"/>
      <c r="AB251" s="100">
        <v>63</v>
      </c>
      <c r="AC251" s="101"/>
      <c r="AD251" s="100">
        <f t="shared" si="16"/>
        <v>751</v>
      </c>
      <c r="AE251" s="101"/>
      <c r="AF251" s="100">
        <f t="shared" si="17"/>
        <v>62.583333333333336</v>
      </c>
      <c r="AG251" s="101"/>
      <c r="AH251" s="100">
        <f t="shared" si="18"/>
        <v>419</v>
      </c>
      <c r="AI251" s="101"/>
      <c r="AJ251" s="100">
        <f t="shared" si="19"/>
        <v>69.833333333333329</v>
      </c>
      <c r="AK251" s="101"/>
    </row>
    <row r="252" spans="2:37" ht="11.1" customHeight="1">
      <c r="B252" s="58" t="s">
        <v>197</v>
      </c>
      <c r="C252" s="32"/>
      <c r="D252" s="32"/>
      <c r="E252" s="59"/>
      <c r="F252" s="100">
        <v>36</v>
      </c>
      <c r="G252" s="101"/>
      <c r="H252" s="100">
        <v>58</v>
      </c>
      <c r="I252" s="101"/>
      <c r="J252" s="100">
        <v>77</v>
      </c>
      <c r="K252" s="101"/>
      <c r="L252" s="100">
        <v>64</v>
      </c>
      <c r="M252" s="101"/>
      <c r="N252" s="100">
        <v>74</v>
      </c>
      <c r="O252" s="101"/>
      <c r="P252" s="100">
        <v>71</v>
      </c>
      <c r="Q252" s="101"/>
      <c r="R252" s="100">
        <v>69</v>
      </c>
      <c r="S252" s="101"/>
      <c r="T252" s="100">
        <v>67</v>
      </c>
      <c r="U252" s="101"/>
      <c r="V252" s="100">
        <v>48</v>
      </c>
      <c r="W252" s="101"/>
      <c r="X252" s="100">
        <v>79</v>
      </c>
      <c r="Y252" s="101"/>
      <c r="Z252" s="100">
        <v>50</v>
      </c>
      <c r="AA252" s="101"/>
      <c r="AB252" s="100">
        <v>48</v>
      </c>
      <c r="AC252" s="101"/>
      <c r="AD252" s="100">
        <f>SUM(F252:AC252)</f>
        <v>741</v>
      </c>
      <c r="AE252" s="101"/>
      <c r="AF252" s="100">
        <f t="shared" si="17"/>
        <v>61.75</v>
      </c>
      <c r="AG252" s="101"/>
      <c r="AH252" s="100">
        <f t="shared" si="18"/>
        <v>422</v>
      </c>
      <c r="AI252" s="101"/>
      <c r="AJ252" s="100">
        <f t="shared" si="19"/>
        <v>70.333333333333329</v>
      </c>
      <c r="AK252" s="101"/>
    </row>
    <row r="253" spans="2:37" ht="11.1" customHeight="1">
      <c r="B253" s="58" t="s">
        <v>198</v>
      </c>
      <c r="C253" s="32"/>
      <c r="D253" s="32"/>
      <c r="E253" s="59"/>
      <c r="F253" s="100">
        <v>36</v>
      </c>
      <c r="G253" s="101"/>
      <c r="H253" s="100">
        <v>58</v>
      </c>
      <c r="I253" s="101"/>
      <c r="J253" s="100">
        <v>77</v>
      </c>
      <c r="K253" s="101"/>
      <c r="L253" s="100">
        <v>64</v>
      </c>
      <c r="M253" s="101"/>
      <c r="N253" s="100">
        <v>74</v>
      </c>
      <c r="O253" s="101"/>
      <c r="P253" s="100">
        <v>71</v>
      </c>
      <c r="Q253" s="101"/>
      <c r="R253" s="100">
        <v>69</v>
      </c>
      <c r="S253" s="101"/>
      <c r="T253" s="100">
        <v>67</v>
      </c>
      <c r="U253" s="101"/>
      <c r="V253" s="100">
        <v>48</v>
      </c>
      <c r="W253" s="101"/>
      <c r="X253" s="100">
        <v>79</v>
      </c>
      <c r="Y253" s="101"/>
      <c r="Z253" s="100">
        <v>50</v>
      </c>
      <c r="AA253" s="101"/>
      <c r="AB253" s="100">
        <v>48</v>
      </c>
      <c r="AC253" s="101"/>
      <c r="AD253" s="100">
        <f>SUM(F253:AC253)</f>
        <v>741</v>
      </c>
      <c r="AE253" s="101"/>
      <c r="AF253" s="100">
        <f t="shared" si="17"/>
        <v>61.75</v>
      </c>
      <c r="AG253" s="101"/>
      <c r="AH253" s="100">
        <f t="shared" si="18"/>
        <v>422</v>
      </c>
      <c r="AI253" s="101"/>
      <c r="AJ253" s="100">
        <f t="shared" si="19"/>
        <v>70.333333333333329</v>
      </c>
      <c r="AK253" s="101"/>
    </row>
    <row r="254" spans="2:37" ht="11.1" customHeight="1">
      <c r="B254" s="58" t="s">
        <v>199</v>
      </c>
      <c r="C254" s="32"/>
      <c r="D254" s="32"/>
      <c r="E254" s="59"/>
      <c r="F254" s="100">
        <v>44</v>
      </c>
      <c r="G254" s="101"/>
      <c r="H254" s="100">
        <v>61</v>
      </c>
      <c r="I254" s="101"/>
      <c r="J254" s="100">
        <v>79</v>
      </c>
      <c r="K254" s="101"/>
      <c r="L254" s="100">
        <v>90</v>
      </c>
      <c r="M254" s="101"/>
      <c r="N254" s="100">
        <v>91</v>
      </c>
      <c r="O254" s="101"/>
      <c r="P254" s="100">
        <v>90</v>
      </c>
      <c r="Q254" s="101"/>
      <c r="R254" s="100">
        <v>77</v>
      </c>
      <c r="S254" s="101"/>
      <c r="T254" s="100">
        <v>74</v>
      </c>
      <c r="U254" s="101"/>
      <c r="V254" s="100">
        <v>54</v>
      </c>
      <c r="W254" s="101"/>
      <c r="X254" s="100">
        <v>76</v>
      </c>
      <c r="Y254" s="101"/>
      <c r="Z254" s="100">
        <v>48</v>
      </c>
      <c r="AA254" s="101"/>
      <c r="AB254" s="100">
        <v>46</v>
      </c>
      <c r="AC254" s="101"/>
      <c r="AD254" s="100">
        <f t="shared" si="16"/>
        <v>830</v>
      </c>
      <c r="AE254" s="101"/>
      <c r="AF254" s="100">
        <f t="shared" si="17"/>
        <v>69.166666666666671</v>
      </c>
      <c r="AG254" s="101"/>
      <c r="AH254" s="100">
        <f t="shared" si="18"/>
        <v>501</v>
      </c>
      <c r="AI254" s="101"/>
      <c r="AJ254" s="100">
        <f t="shared" si="19"/>
        <v>83.5</v>
      </c>
      <c r="AK254" s="101"/>
    </row>
    <row r="255" spans="2:37" ht="11.1" customHeight="1">
      <c r="B255" s="58" t="s">
        <v>200</v>
      </c>
      <c r="C255" s="32"/>
      <c r="D255" s="32"/>
      <c r="E255" s="59"/>
      <c r="F255" s="100">
        <v>40</v>
      </c>
      <c r="G255" s="101"/>
      <c r="H255" s="100">
        <v>55</v>
      </c>
      <c r="I255" s="101"/>
      <c r="J255" s="100">
        <v>63</v>
      </c>
      <c r="K255" s="101"/>
      <c r="L255" s="100">
        <v>79</v>
      </c>
      <c r="M255" s="101"/>
      <c r="N255" s="100">
        <v>77</v>
      </c>
      <c r="O255" s="101"/>
      <c r="P255" s="100">
        <v>75</v>
      </c>
      <c r="Q255" s="101"/>
      <c r="R255" s="100">
        <v>72</v>
      </c>
      <c r="S255" s="101"/>
      <c r="T255" s="100">
        <v>64</v>
      </c>
      <c r="U255" s="101"/>
      <c r="V255" s="100">
        <v>47</v>
      </c>
      <c r="W255" s="101"/>
      <c r="X255" s="100">
        <v>69</v>
      </c>
      <c r="Y255" s="101"/>
      <c r="Z255" s="100">
        <v>45</v>
      </c>
      <c r="AA255" s="101"/>
      <c r="AB255" s="100">
        <v>37</v>
      </c>
      <c r="AC255" s="101"/>
      <c r="AD255" s="100">
        <f t="shared" si="16"/>
        <v>723</v>
      </c>
      <c r="AE255" s="101"/>
      <c r="AF255" s="100">
        <f t="shared" si="17"/>
        <v>60.25</v>
      </c>
      <c r="AG255" s="101"/>
      <c r="AH255" s="100">
        <f t="shared" si="18"/>
        <v>430</v>
      </c>
      <c r="AI255" s="101"/>
      <c r="AJ255" s="100">
        <f t="shared" si="19"/>
        <v>71.666666666666671</v>
      </c>
      <c r="AK255" s="101"/>
    </row>
    <row r="256" spans="2:37" ht="11.1" customHeight="1">
      <c r="B256" s="58" t="s">
        <v>201</v>
      </c>
      <c r="C256" s="32"/>
      <c r="D256" s="32"/>
      <c r="E256" s="59"/>
      <c r="F256" s="100">
        <v>35</v>
      </c>
      <c r="G256" s="101"/>
      <c r="H256" s="100">
        <v>51</v>
      </c>
      <c r="I256" s="101"/>
      <c r="J256" s="100">
        <v>69</v>
      </c>
      <c r="K256" s="101"/>
      <c r="L256" s="100">
        <v>69</v>
      </c>
      <c r="M256" s="101"/>
      <c r="N256" s="100">
        <v>73</v>
      </c>
      <c r="O256" s="101"/>
      <c r="P256" s="100">
        <v>74</v>
      </c>
      <c r="Q256" s="101"/>
      <c r="R256" s="100">
        <v>62</v>
      </c>
      <c r="S256" s="101"/>
      <c r="T256" s="100">
        <v>60</v>
      </c>
      <c r="U256" s="101"/>
      <c r="V256" s="100">
        <v>42</v>
      </c>
      <c r="W256" s="101"/>
      <c r="X256" s="100">
        <v>68</v>
      </c>
      <c r="Y256" s="101"/>
      <c r="Z256" s="100">
        <v>45</v>
      </c>
      <c r="AA256" s="101"/>
      <c r="AB256" s="100">
        <v>45</v>
      </c>
      <c r="AC256" s="101"/>
      <c r="AD256" s="100">
        <f t="shared" si="16"/>
        <v>693</v>
      </c>
      <c r="AE256" s="101"/>
      <c r="AF256" s="100">
        <f t="shared" si="17"/>
        <v>57.75</v>
      </c>
      <c r="AG256" s="101"/>
      <c r="AH256" s="100">
        <f t="shared" si="18"/>
        <v>407</v>
      </c>
      <c r="AI256" s="101"/>
      <c r="AJ256" s="100">
        <f t="shared" si="19"/>
        <v>67.833333333333329</v>
      </c>
      <c r="AK256" s="101"/>
    </row>
    <row r="257" spans="2:37" ht="11.1" customHeight="1">
      <c r="B257" s="58" t="s">
        <v>202</v>
      </c>
      <c r="C257" s="32"/>
      <c r="D257" s="32"/>
      <c r="E257" s="59"/>
      <c r="F257" s="100">
        <v>23</v>
      </c>
      <c r="G257" s="101"/>
      <c r="H257" s="100">
        <v>54</v>
      </c>
      <c r="I257" s="101"/>
      <c r="J257" s="100">
        <v>56</v>
      </c>
      <c r="K257" s="101"/>
      <c r="L257" s="100">
        <v>58</v>
      </c>
      <c r="M257" s="101"/>
      <c r="N257" s="100">
        <v>67</v>
      </c>
      <c r="O257" s="101"/>
      <c r="P257" s="100">
        <v>63</v>
      </c>
      <c r="Q257" s="101"/>
      <c r="R257" s="100">
        <v>59</v>
      </c>
      <c r="S257" s="101"/>
      <c r="T257" s="100">
        <v>57</v>
      </c>
      <c r="U257" s="101"/>
      <c r="V257" s="100">
        <v>43</v>
      </c>
      <c r="W257" s="101"/>
      <c r="X257" s="100">
        <v>58</v>
      </c>
      <c r="Y257" s="101"/>
      <c r="Z257" s="100">
        <v>41</v>
      </c>
      <c r="AA257" s="101"/>
      <c r="AB257" s="100">
        <v>40</v>
      </c>
      <c r="AC257" s="101"/>
      <c r="AD257" s="100">
        <f t="shared" si="16"/>
        <v>619</v>
      </c>
      <c r="AE257" s="101"/>
      <c r="AF257" s="100">
        <f t="shared" si="17"/>
        <v>51.583333333333336</v>
      </c>
      <c r="AG257" s="101"/>
      <c r="AH257" s="100">
        <f t="shared" si="18"/>
        <v>360</v>
      </c>
      <c r="AI257" s="101"/>
      <c r="AJ257" s="100">
        <f t="shared" si="19"/>
        <v>60</v>
      </c>
      <c r="AK257" s="101"/>
    </row>
    <row r="258" spans="2:37" ht="11.1" customHeight="1">
      <c r="B258" s="58" t="s">
        <v>203</v>
      </c>
      <c r="C258" s="32"/>
      <c r="D258" s="32"/>
      <c r="E258" s="59"/>
      <c r="F258" s="100">
        <v>44</v>
      </c>
      <c r="G258" s="101"/>
      <c r="H258" s="100">
        <v>63</v>
      </c>
      <c r="I258" s="101"/>
      <c r="J258" s="100">
        <v>78</v>
      </c>
      <c r="K258" s="101"/>
      <c r="L258" s="100">
        <v>88</v>
      </c>
      <c r="M258" s="101"/>
      <c r="N258" s="100">
        <v>81</v>
      </c>
      <c r="O258" s="101"/>
      <c r="P258" s="100">
        <v>83</v>
      </c>
      <c r="Q258" s="101"/>
      <c r="R258" s="100">
        <v>71</v>
      </c>
      <c r="S258" s="101"/>
      <c r="T258" s="100">
        <v>70</v>
      </c>
      <c r="U258" s="101"/>
      <c r="V258" s="100">
        <v>53</v>
      </c>
      <c r="W258" s="101"/>
      <c r="X258" s="100">
        <v>72</v>
      </c>
      <c r="Y258" s="101"/>
      <c r="Z258" s="100">
        <v>51</v>
      </c>
      <c r="AA258" s="101"/>
      <c r="AB258" s="100">
        <v>48</v>
      </c>
      <c r="AC258" s="101"/>
      <c r="AD258" s="100">
        <f t="shared" si="16"/>
        <v>802</v>
      </c>
      <c r="AE258" s="101"/>
      <c r="AF258" s="100">
        <f t="shared" si="17"/>
        <v>66.833333333333329</v>
      </c>
      <c r="AG258" s="101"/>
      <c r="AH258" s="100">
        <f t="shared" si="18"/>
        <v>471</v>
      </c>
      <c r="AI258" s="101"/>
      <c r="AJ258" s="100">
        <f t="shared" si="19"/>
        <v>78.5</v>
      </c>
      <c r="AK258" s="101"/>
    </row>
    <row r="259" spans="2:37" ht="11.1" customHeight="1">
      <c r="B259" s="58" t="s">
        <v>204</v>
      </c>
      <c r="C259" s="32"/>
      <c r="D259" s="32"/>
      <c r="E259" s="59"/>
      <c r="F259" s="100">
        <v>38</v>
      </c>
      <c r="G259" s="101"/>
      <c r="H259" s="100">
        <v>53</v>
      </c>
      <c r="I259" s="101"/>
      <c r="J259" s="100">
        <v>85</v>
      </c>
      <c r="K259" s="101"/>
      <c r="L259" s="100">
        <v>66</v>
      </c>
      <c r="M259" s="101"/>
      <c r="N259" s="100">
        <v>89</v>
      </c>
      <c r="O259" s="101"/>
      <c r="P259" s="100">
        <v>84</v>
      </c>
      <c r="Q259" s="101"/>
      <c r="R259" s="100">
        <v>59</v>
      </c>
      <c r="S259" s="101"/>
      <c r="T259" s="100">
        <v>68</v>
      </c>
      <c r="U259" s="101"/>
      <c r="V259" s="100">
        <v>51</v>
      </c>
      <c r="W259" s="101"/>
      <c r="X259" s="100">
        <v>86</v>
      </c>
      <c r="Y259" s="101"/>
      <c r="Z259" s="100">
        <v>59</v>
      </c>
      <c r="AA259" s="101"/>
      <c r="AB259" s="100">
        <v>48</v>
      </c>
      <c r="AC259" s="101"/>
      <c r="AD259" s="100">
        <f t="shared" si="16"/>
        <v>786</v>
      </c>
      <c r="AE259" s="101"/>
      <c r="AF259" s="100">
        <f t="shared" si="17"/>
        <v>65.5</v>
      </c>
      <c r="AG259" s="101"/>
      <c r="AH259" s="100">
        <f t="shared" si="18"/>
        <v>451</v>
      </c>
      <c r="AI259" s="101"/>
      <c r="AJ259" s="100">
        <f t="shared" si="19"/>
        <v>75.166666666666671</v>
      </c>
      <c r="AK259" s="101"/>
    </row>
    <row r="260" spans="2:37" ht="11.1" customHeight="1">
      <c r="B260" s="58" t="s">
        <v>205</v>
      </c>
      <c r="C260" s="32"/>
      <c r="D260" s="32"/>
      <c r="E260" s="59"/>
      <c r="F260" s="100">
        <v>38</v>
      </c>
      <c r="G260" s="101"/>
      <c r="H260" s="100">
        <v>53</v>
      </c>
      <c r="I260" s="101"/>
      <c r="J260" s="100">
        <v>85</v>
      </c>
      <c r="K260" s="101"/>
      <c r="L260" s="100">
        <v>66</v>
      </c>
      <c r="M260" s="101"/>
      <c r="N260" s="100">
        <v>89</v>
      </c>
      <c r="O260" s="101"/>
      <c r="P260" s="100">
        <v>84</v>
      </c>
      <c r="Q260" s="101"/>
      <c r="R260" s="100">
        <v>59</v>
      </c>
      <c r="S260" s="101"/>
      <c r="T260" s="100">
        <v>68</v>
      </c>
      <c r="U260" s="101"/>
      <c r="V260" s="100">
        <v>51</v>
      </c>
      <c r="W260" s="101"/>
      <c r="X260" s="100">
        <v>86</v>
      </c>
      <c r="Y260" s="101"/>
      <c r="Z260" s="100">
        <v>59</v>
      </c>
      <c r="AA260" s="101"/>
      <c r="AB260" s="100">
        <v>48</v>
      </c>
      <c r="AC260" s="101"/>
      <c r="AD260" s="100">
        <f t="shared" si="16"/>
        <v>786</v>
      </c>
      <c r="AE260" s="101"/>
      <c r="AF260" s="100">
        <f t="shared" si="17"/>
        <v>65.5</v>
      </c>
      <c r="AG260" s="101"/>
      <c r="AH260" s="100">
        <f t="shared" si="18"/>
        <v>451</v>
      </c>
      <c r="AI260" s="101"/>
      <c r="AJ260" s="100">
        <f t="shared" si="19"/>
        <v>75.166666666666671</v>
      </c>
      <c r="AK260" s="101"/>
    </row>
    <row r="261" spans="2:37" ht="11.1" customHeight="1">
      <c r="B261" s="58" t="s">
        <v>206</v>
      </c>
      <c r="C261" s="32"/>
      <c r="D261" s="32"/>
      <c r="E261" s="59"/>
      <c r="F261" s="100">
        <v>44</v>
      </c>
      <c r="G261" s="101"/>
      <c r="H261" s="100">
        <v>59</v>
      </c>
      <c r="I261" s="101"/>
      <c r="J261" s="100">
        <v>76</v>
      </c>
      <c r="K261" s="101"/>
      <c r="L261" s="100">
        <v>85</v>
      </c>
      <c r="M261" s="101"/>
      <c r="N261" s="100">
        <v>78</v>
      </c>
      <c r="O261" s="101"/>
      <c r="P261" s="100">
        <v>79</v>
      </c>
      <c r="Q261" s="101"/>
      <c r="R261" s="100">
        <v>72</v>
      </c>
      <c r="S261" s="101"/>
      <c r="T261" s="100">
        <v>67</v>
      </c>
      <c r="U261" s="101"/>
      <c r="V261" s="100">
        <v>48</v>
      </c>
      <c r="W261" s="101"/>
      <c r="X261" s="100">
        <v>64</v>
      </c>
      <c r="Y261" s="101"/>
      <c r="Z261" s="100">
        <v>46</v>
      </c>
      <c r="AA261" s="101"/>
      <c r="AB261" s="100">
        <v>45</v>
      </c>
      <c r="AC261" s="101"/>
      <c r="AD261" s="100">
        <f t="shared" si="16"/>
        <v>763</v>
      </c>
      <c r="AE261" s="101"/>
      <c r="AF261" s="100">
        <f t="shared" si="17"/>
        <v>63.583333333333336</v>
      </c>
      <c r="AG261" s="101"/>
      <c r="AH261" s="100">
        <f t="shared" si="18"/>
        <v>457</v>
      </c>
      <c r="AI261" s="101"/>
      <c r="AJ261" s="100">
        <f t="shared" si="19"/>
        <v>76.166666666666671</v>
      </c>
      <c r="AK261" s="101"/>
    </row>
    <row r="262" spans="2:37" ht="11.1" customHeight="1">
      <c r="B262" s="58" t="s">
        <v>207</v>
      </c>
      <c r="C262" s="32"/>
      <c r="D262" s="32"/>
      <c r="E262" s="59"/>
      <c r="F262" s="100">
        <v>44</v>
      </c>
      <c r="G262" s="101"/>
      <c r="H262" s="100">
        <v>59</v>
      </c>
      <c r="I262" s="101"/>
      <c r="J262" s="100">
        <v>76</v>
      </c>
      <c r="K262" s="101"/>
      <c r="L262" s="100">
        <v>85</v>
      </c>
      <c r="M262" s="101"/>
      <c r="N262" s="100">
        <v>78</v>
      </c>
      <c r="O262" s="101"/>
      <c r="P262" s="100">
        <v>79</v>
      </c>
      <c r="Q262" s="101"/>
      <c r="R262" s="100">
        <v>72</v>
      </c>
      <c r="S262" s="101"/>
      <c r="T262" s="100">
        <v>67</v>
      </c>
      <c r="U262" s="101"/>
      <c r="V262" s="100">
        <v>48</v>
      </c>
      <c r="W262" s="101"/>
      <c r="X262" s="100">
        <v>64</v>
      </c>
      <c r="Y262" s="101"/>
      <c r="Z262" s="100">
        <v>46</v>
      </c>
      <c r="AA262" s="101"/>
      <c r="AB262" s="100">
        <v>45</v>
      </c>
      <c r="AC262" s="101"/>
      <c r="AD262" s="100">
        <f t="shared" si="16"/>
        <v>763</v>
      </c>
      <c r="AE262" s="101"/>
      <c r="AF262" s="100">
        <f t="shared" si="17"/>
        <v>63.583333333333336</v>
      </c>
      <c r="AG262" s="101"/>
      <c r="AH262" s="100">
        <f t="shared" si="18"/>
        <v>457</v>
      </c>
      <c r="AI262" s="101"/>
      <c r="AJ262" s="100">
        <f t="shared" si="19"/>
        <v>76.166666666666671</v>
      </c>
      <c r="AK262" s="101"/>
    </row>
    <row r="263" spans="2:37" ht="11.1" customHeight="1">
      <c r="B263" s="58" t="s">
        <v>208</v>
      </c>
      <c r="C263" s="32"/>
      <c r="D263" s="32"/>
      <c r="E263" s="59"/>
      <c r="F263" s="100">
        <v>35</v>
      </c>
      <c r="G263" s="101"/>
      <c r="H263" s="100">
        <v>51</v>
      </c>
      <c r="I263" s="101"/>
      <c r="J263" s="100">
        <v>69</v>
      </c>
      <c r="K263" s="101"/>
      <c r="L263" s="100">
        <v>69</v>
      </c>
      <c r="M263" s="101"/>
      <c r="N263" s="100">
        <v>73</v>
      </c>
      <c r="O263" s="101"/>
      <c r="P263" s="100">
        <v>74</v>
      </c>
      <c r="Q263" s="101"/>
      <c r="R263" s="100">
        <v>62</v>
      </c>
      <c r="S263" s="101"/>
      <c r="T263" s="100">
        <v>60</v>
      </c>
      <c r="U263" s="101"/>
      <c r="V263" s="100">
        <v>42</v>
      </c>
      <c r="W263" s="101"/>
      <c r="X263" s="100">
        <v>68</v>
      </c>
      <c r="Y263" s="101"/>
      <c r="Z263" s="100">
        <v>45</v>
      </c>
      <c r="AA263" s="101"/>
      <c r="AB263" s="100">
        <v>45</v>
      </c>
      <c r="AC263" s="101"/>
      <c r="AD263" s="100">
        <f t="shared" si="16"/>
        <v>693</v>
      </c>
      <c r="AE263" s="101"/>
      <c r="AF263" s="100">
        <f t="shared" si="17"/>
        <v>57.75</v>
      </c>
      <c r="AG263" s="101"/>
      <c r="AH263" s="100">
        <f t="shared" si="18"/>
        <v>407</v>
      </c>
      <c r="AI263" s="101"/>
      <c r="AJ263" s="100">
        <f t="shared" si="19"/>
        <v>67.833333333333329</v>
      </c>
      <c r="AK263" s="101"/>
    </row>
    <row r="264" spans="2:37" ht="11.1" customHeight="1">
      <c r="B264" s="58" t="s">
        <v>209</v>
      </c>
      <c r="C264" s="32"/>
      <c r="D264" s="32"/>
      <c r="E264" s="59"/>
      <c r="F264" s="100">
        <v>45</v>
      </c>
      <c r="G264" s="101"/>
      <c r="H264" s="100">
        <v>59</v>
      </c>
      <c r="I264" s="101"/>
      <c r="J264" s="100">
        <v>82</v>
      </c>
      <c r="K264" s="101"/>
      <c r="L264" s="100">
        <v>84</v>
      </c>
      <c r="M264" s="101"/>
      <c r="N264" s="100">
        <v>88</v>
      </c>
      <c r="O264" s="101"/>
      <c r="P264" s="100">
        <v>90</v>
      </c>
      <c r="Q264" s="101"/>
      <c r="R264" s="100">
        <v>78</v>
      </c>
      <c r="S264" s="101"/>
      <c r="T264" s="100">
        <v>70</v>
      </c>
      <c r="U264" s="101"/>
      <c r="V264" s="100">
        <v>54</v>
      </c>
      <c r="W264" s="101"/>
      <c r="X264" s="100">
        <v>76</v>
      </c>
      <c r="Y264" s="101"/>
      <c r="Z264" s="100">
        <v>49</v>
      </c>
      <c r="AA264" s="101"/>
      <c r="AB264" s="100">
        <v>40</v>
      </c>
      <c r="AC264" s="101"/>
      <c r="AD264" s="100">
        <f t="shared" si="16"/>
        <v>815</v>
      </c>
      <c r="AE264" s="101"/>
      <c r="AF264" s="100">
        <f t="shared" si="17"/>
        <v>67.916666666666671</v>
      </c>
      <c r="AG264" s="101"/>
      <c r="AH264" s="100">
        <f t="shared" si="18"/>
        <v>492</v>
      </c>
      <c r="AI264" s="101"/>
      <c r="AJ264" s="100">
        <f t="shared" si="19"/>
        <v>82</v>
      </c>
      <c r="AK264" s="101"/>
    </row>
    <row r="265" spans="2:37" ht="11.1" customHeight="1">
      <c r="B265" s="61" t="s">
        <v>210</v>
      </c>
      <c r="C265" s="50"/>
      <c r="D265" s="50"/>
      <c r="E265" s="51"/>
      <c r="F265" s="100">
        <v>35</v>
      </c>
      <c r="G265" s="101"/>
      <c r="H265" s="100">
        <v>54</v>
      </c>
      <c r="I265" s="101"/>
      <c r="J265" s="100">
        <v>73</v>
      </c>
      <c r="K265" s="101"/>
      <c r="L265" s="100">
        <v>68</v>
      </c>
      <c r="M265" s="101"/>
      <c r="N265" s="100">
        <v>82</v>
      </c>
      <c r="O265" s="101"/>
      <c r="P265" s="100">
        <v>81</v>
      </c>
      <c r="Q265" s="101"/>
      <c r="R265" s="100">
        <v>66</v>
      </c>
      <c r="S265" s="101"/>
      <c r="T265" s="100">
        <v>63</v>
      </c>
      <c r="U265" s="101"/>
      <c r="V265" s="100">
        <v>41</v>
      </c>
      <c r="W265" s="101"/>
      <c r="X265" s="100">
        <v>72</v>
      </c>
      <c r="Y265" s="101"/>
      <c r="Z265" s="100">
        <v>42</v>
      </c>
      <c r="AA265" s="101"/>
      <c r="AB265" s="100">
        <v>44</v>
      </c>
      <c r="AC265" s="101"/>
      <c r="AD265" s="100">
        <f>SUM(F265:AC265)</f>
        <v>721</v>
      </c>
      <c r="AE265" s="101"/>
      <c r="AF265" s="100">
        <f>AD265/12</f>
        <v>60.083333333333336</v>
      </c>
      <c r="AG265" s="101"/>
      <c r="AH265" s="100">
        <f>SUM(J265:U265)</f>
        <v>433</v>
      </c>
      <c r="AI265" s="101"/>
      <c r="AJ265" s="100">
        <f>AH265/6</f>
        <v>72.166666666666671</v>
      </c>
      <c r="AK265" s="101"/>
    </row>
    <row r="266" spans="2:37" ht="11.1" customHeight="1">
      <c r="B266" s="61"/>
      <c r="C266" s="50"/>
      <c r="D266" s="50"/>
      <c r="E266" s="51"/>
      <c r="F266" s="100"/>
      <c r="G266" s="101"/>
      <c r="H266" s="100"/>
      <c r="I266" s="101"/>
      <c r="J266" s="100"/>
      <c r="K266" s="101"/>
      <c r="L266" s="100"/>
      <c r="M266" s="101"/>
      <c r="N266" s="100"/>
      <c r="O266" s="101"/>
      <c r="P266" s="100"/>
      <c r="Q266" s="101"/>
      <c r="R266" s="100"/>
      <c r="S266" s="101"/>
      <c r="T266" s="100"/>
      <c r="U266" s="101"/>
      <c r="V266" s="100"/>
      <c r="W266" s="101"/>
      <c r="X266" s="100"/>
      <c r="Y266" s="101"/>
      <c r="Z266" s="100"/>
      <c r="AA266" s="101"/>
      <c r="AB266" s="100"/>
      <c r="AC266" s="101"/>
      <c r="AD266" s="100"/>
      <c r="AE266" s="101"/>
      <c r="AF266" s="100"/>
      <c r="AG266" s="101"/>
      <c r="AH266" s="100">
        <f t="shared" si="18"/>
        <v>0</v>
      </c>
      <c r="AI266" s="101"/>
      <c r="AJ266" s="100">
        <f t="shared" si="19"/>
        <v>0</v>
      </c>
      <c r="AK266" s="101"/>
    </row>
    <row r="267" spans="2:37" ht="11.1" customHeight="1">
      <c r="B267" s="32"/>
    </row>
    <row r="268" spans="2:37" ht="11.1" customHeight="1">
      <c r="B268" s="32"/>
    </row>
    <row r="269" spans="2:37" ht="11.1" customHeight="1">
      <c r="B269" s="32"/>
    </row>
    <row r="270" spans="2:37" ht="11.1" customHeight="1">
      <c r="B270" s="32"/>
    </row>
    <row r="271" spans="2:37" ht="11.1" customHeight="1">
      <c r="B271" s="32"/>
    </row>
    <row r="272" spans="2:37" ht="11.1" customHeight="1">
      <c r="B272" s="32"/>
    </row>
    <row r="273" spans="2:2" ht="11.1" customHeight="1">
      <c r="B273" s="32"/>
    </row>
    <row r="274" spans="2:2">
      <c r="B274" s="32"/>
    </row>
    <row r="275" spans="2:2">
      <c r="B275" s="32"/>
    </row>
    <row r="276" spans="2:2">
      <c r="B276" s="32"/>
    </row>
    <row r="277" spans="2:2">
      <c r="B277" s="32"/>
    </row>
  </sheetData>
  <sheetProtection algorithmName="SHA-512" hashValue="l9tIw3daLKap0kb1d4OXLTevpc4oMgodAxFn/1rzbt3B/IXzGcrBsKdnmNEXyDN9/C6gVsUB5Y3xjK7mWfuy/Q==" saltValue="Xf6MB/21EwFNAsJOZG436A==" spinCount="100000" sheet="1" objects="1" scenarios="1"/>
  <mergeCells count="3272">
    <mergeCell ref="AD266:AE266"/>
    <mergeCell ref="AF266:AG266"/>
    <mergeCell ref="AH266:AI266"/>
    <mergeCell ref="AJ266:AK266"/>
    <mergeCell ref="R266:S266"/>
    <mergeCell ref="T266:U266"/>
    <mergeCell ref="V266:W266"/>
    <mergeCell ref="X266:Y266"/>
    <mergeCell ref="Z266:AA266"/>
    <mergeCell ref="AB266:AC266"/>
    <mergeCell ref="AD265:AE265"/>
    <mergeCell ref="AF265:AG265"/>
    <mergeCell ref="AH265:AI265"/>
    <mergeCell ref="AJ265:AK265"/>
    <mergeCell ref="F266:G266"/>
    <mergeCell ref="H266:I266"/>
    <mergeCell ref="J266:K266"/>
    <mergeCell ref="L266:M266"/>
    <mergeCell ref="N266:O266"/>
    <mergeCell ref="P266:Q266"/>
    <mergeCell ref="R265:S265"/>
    <mergeCell ref="T265:U265"/>
    <mergeCell ref="V265:W265"/>
    <mergeCell ref="X265:Y265"/>
    <mergeCell ref="Z265:AA265"/>
    <mergeCell ref="AB265:AC265"/>
    <mergeCell ref="AD264:AE264"/>
    <mergeCell ref="AF264:AG264"/>
    <mergeCell ref="AH264:AI264"/>
    <mergeCell ref="AJ264:AK264"/>
    <mergeCell ref="F265:G265"/>
    <mergeCell ref="H265:I265"/>
    <mergeCell ref="J265:K265"/>
    <mergeCell ref="L265:M265"/>
    <mergeCell ref="N265:O265"/>
    <mergeCell ref="P265:Q265"/>
    <mergeCell ref="R264:S264"/>
    <mergeCell ref="T264:U264"/>
    <mergeCell ref="V264:W264"/>
    <mergeCell ref="X264:Y264"/>
    <mergeCell ref="Z264:AA264"/>
    <mergeCell ref="AB264:AC264"/>
    <mergeCell ref="AD263:AE263"/>
    <mergeCell ref="AF263:AG263"/>
    <mergeCell ref="AH263:AI263"/>
    <mergeCell ref="AJ263:AK263"/>
    <mergeCell ref="F264:G264"/>
    <mergeCell ref="H264:I264"/>
    <mergeCell ref="J264:K264"/>
    <mergeCell ref="L264:M264"/>
    <mergeCell ref="N264:O264"/>
    <mergeCell ref="P264:Q264"/>
    <mergeCell ref="R263:S263"/>
    <mergeCell ref="T263:U263"/>
    <mergeCell ref="V263:W263"/>
    <mergeCell ref="X263:Y263"/>
    <mergeCell ref="Z263:AA263"/>
    <mergeCell ref="AB263:AC263"/>
    <mergeCell ref="AD262:AE262"/>
    <mergeCell ref="AF262:AG262"/>
    <mergeCell ref="AH262:AI262"/>
    <mergeCell ref="AJ262:AK262"/>
    <mergeCell ref="F263:G263"/>
    <mergeCell ref="H263:I263"/>
    <mergeCell ref="J263:K263"/>
    <mergeCell ref="L263:M263"/>
    <mergeCell ref="N263:O263"/>
    <mergeCell ref="P263:Q263"/>
    <mergeCell ref="R262:S262"/>
    <mergeCell ref="T262:U262"/>
    <mergeCell ref="V262:W262"/>
    <mergeCell ref="X262:Y262"/>
    <mergeCell ref="Z262:AA262"/>
    <mergeCell ref="AB262:AC262"/>
    <mergeCell ref="AD261:AE261"/>
    <mergeCell ref="AF261:AG261"/>
    <mergeCell ref="AH261:AI261"/>
    <mergeCell ref="AJ261:AK261"/>
    <mergeCell ref="F262:G262"/>
    <mergeCell ref="H262:I262"/>
    <mergeCell ref="J262:K262"/>
    <mergeCell ref="L262:M262"/>
    <mergeCell ref="N262:O262"/>
    <mergeCell ref="P262:Q262"/>
    <mergeCell ref="R261:S261"/>
    <mergeCell ref="T261:U261"/>
    <mergeCell ref="V261:W261"/>
    <mergeCell ref="X261:Y261"/>
    <mergeCell ref="Z261:AA261"/>
    <mergeCell ref="AB261:AC261"/>
    <mergeCell ref="AD260:AE260"/>
    <mergeCell ref="AF260:AG260"/>
    <mergeCell ref="AH260:AI260"/>
    <mergeCell ref="AJ260:AK260"/>
    <mergeCell ref="F261:G261"/>
    <mergeCell ref="H261:I261"/>
    <mergeCell ref="J261:K261"/>
    <mergeCell ref="L261:M261"/>
    <mergeCell ref="N261:O261"/>
    <mergeCell ref="P261:Q261"/>
    <mergeCell ref="R260:S260"/>
    <mergeCell ref="T260:U260"/>
    <mergeCell ref="V260:W260"/>
    <mergeCell ref="X260:Y260"/>
    <mergeCell ref="Z260:AA260"/>
    <mergeCell ref="AB260:AC260"/>
    <mergeCell ref="AD259:AE259"/>
    <mergeCell ref="AF259:AG259"/>
    <mergeCell ref="AH259:AI259"/>
    <mergeCell ref="AJ259:AK259"/>
    <mergeCell ref="F260:G260"/>
    <mergeCell ref="H260:I260"/>
    <mergeCell ref="J260:K260"/>
    <mergeCell ref="L260:M260"/>
    <mergeCell ref="N260:O260"/>
    <mergeCell ref="P260:Q260"/>
    <mergeCell ref="R259:S259"/>
    <mergeCell ref="T259:U259"/>
    <mergeCell ref="V259:W259"/>
    <mergeCell ref="X259:Y259"/>
    <mergeCell ref="Z259:AA259"/>
    <mergeCell ref="AB259:AC259"/>
    <mergeCell ref="AD258:AE258"/>
    <mergeCell ref="AF258:AG258"/>
    <mergeCell ref="AH258:AI258"/>
    <mergeCell ref="AJ258:AK258"/>
    <mergeCell ref="F259:G259"/>
    <mergeCell ref="H259:I259"/>
    <mergeCell ref="J259:K259"/>
    <mergeCell ref="L259:M259"/>
    <mergeCell ref="N259:O259"/>
    <mergeCell ref="P259:Q259"/>
    <mergeCell ref="R258:S258"/>
    <mergeCell ref="T258:U258"/>
    <mergeCell ref="V258:W258"/>
    <mergeCell ref="X258:Y258"/>
    <mergeCell ref="Z258:AA258"/>
    <mergeCell ref="AB258:AC258"/>
    <mergeCell ref="AD257:AE257"/>
    <mergeCell ref="AF257:AG257"/>
    <mergeCell ref="AH257:AI257"/>
    <mergeCell ref="AJ257:AK257"/>
    <mergeCell ref="F258:G258"/>
    <mergeCell ref="H258:I258"/>
    <mergeCell ref="J258:K258"/>
    <mergeCell ref="L258:M258"/>
    <mergeCell ref="N258:O258"/>
    <mergeCell ref="P258:Q258"/>
    <mergeCell ref="R257:S257"/>
    <mergeCell ref="T257:U257"/>
    <mergeCell ref="V257:W257"/>
    <mergeCell ref="X257:Y257"/>
    <mergeCell ref="Z257:AA257"/>
    <mergeCell ref="AB257:AC257"/>
    <mergeCell ref="AD256:AE256"/>
    <mergeCell ref="AF256:AG256"/>
    <mergeCell ref="AH256:AI256"/>
    <mergeCell ref="AJ256:AK256"/>
    <mergeCell ref="F257:G257"/>
    <mergeCell ref="H257:I257"/>
    <mergeCell ref="J257:K257"/>
    <mergeCell ref="L257:M257"/>
    <mergeCell ref="N257:O257"/>
    <mergeCell ref="P257:Q257"/>
    <mergeCell ref="R256:S256"/>
    <mergeCell ref="T256:U256"/>
    <mergeCell ref="V256:W256"/>
    <mergeCell ref="X256:Y256"/>
    <mergeCell ref="Z256:AA256"/>
    <mergeCell ref="AB256:AC256"/>
    <mergeCell ref="AD255:AE255"/>
    <mergeCell ref="AF255:AG255"/>
    <mergeCell ref="AH255:AI255"/>
    <mergeCell ref="AJ255:AK255"/>
    <mergeCell ref="F256:G256"/>
    <mergeCell ref="H256:I256"/>
    <mergeCell ref="J256:K256"/>
    <mergeCell ref="L256:M256"/>
    <mergeCell ref="N256:O256"/>
    <mergeCell ref="P256:Q256"/>
    <mergeCell ref="R255:S255"/>
    <mergeCell ref="T255:U255"/>
    <mergeCell ref="V255:W255"/>
    <mergeCell ref="X255:Y255"/>
    <mergeCell ref="Z255:AA255"/>
    <mergeCell ref="AB255:AC255"/>
    <mergeCell ref="AD254:AE254"/>
    <mergeCell ref="AF254:AG254"/>
    <mergeCell ref="AH254:AI254"/>
    <mergeCell ref="AJ254:AK254"/>
    <mergeCell ref="F255:G255"/>
    <mergeCell ref="H255:I255"/>
    <mergeCell ref="J255:K255"/>
    <mergeCell ref="L255:M255"/>
    <mergeCell ref="N255:O255"/>
    <mergeCell ref="P255:Q255"/>
    <mergeCell ref="R254:S254"/>
    <mergeCell ref="T254:U254"/>
    <mergeCell ref="V254:W254"/>
    <mergeCell ref="X254:Y254"/>
    <mergeCell ref="Z254:AA254"/>
    <mergeCell ref="AB254:AC254"/>
    <mergeCell ref="AD253:AE253"/>
    <mergeCell ref="AF253:AG253"/>
    <mergeCell ref="AH253:AI253"/>
    <mergeCell ref="AJ253:AK253"/>
    <mergeCell ref="F254:G254"/>
    <mergeCell ref="H254:I254"/>
    <mergeCell ref="J254:K254"/>
    <mergeCell ref="L254:M254"/>
    <mergeCell ref="N254:O254"/>
    <mergeCell ref="P254:Q254"/>
    <mergeCell ref="R253:S253"/>
    <mergeCell ref="T253:U253"/>
    <mergeCell ref="V253:W253"/>
    <mergeCell ref="X253:Y253"/>
    <mergeCell ref="Z253:AA253"/>
    <mergeCell ref="AB253:AC253"/>
    <mergeCell ref="AD252:AE252"/>
    <mergeCell ref="AF252:AG252"/>
    <mergeCell ref="AH252:AI252"/>
    <mergeCell ref="AJ252:AK252"/>
    <mergeCell ref="F253:G253"/>
    <mergeCell ref="H253:I253"/>
    <mergeCell ref="J253:K253"/>
    <mergeCell ref="L253:M253"/>
    <mergeCell ref="N253:O253"/>
    <mergeCell ref="P253:Q253"/>
    <mergeCell ref="R252:S252"/>
    <mergeCell ref="T252:U252"/>
    <mergeCell ref="V252:W252"/>
    <mergeCell ref="X252:Y252"/>
    <mergeCell ref="Z252:AA252"/>
    <mergeCell ref="AB252:AC252"/>
    <mergeCell ref="AD251:AE251"/>
    <mergeCell ref="AF251:AG251"/>
    <mergeCell ref="AH251:AI251"/>
    <mergeCell ref="AJ251:AK251"/>
    <mergeCell ref="F252:G252"/>
    <mergeCell ref="H252:I252"/>
    <mergeCell ref="J252:K252"/>
    <mergeCell ref="L252:M252"/>
    <mergeCell ref="N252:O252"/>
    <mergeCell ref="P252:Q252"/>
    <mergeCell ref="R251:S251"/>
    <mergeCell ref="T251:U251"/>
    <mergeCell ref="V251:W251"/>
    <mergeCell ref="X251:Y251"/>
    <mergeCell ref="Z251:AA251"/>
    <mergeCell ref="AB251:AC251"/>
    <mergeCell ref="AD250:AE250"/>
    <mergeCell ref="AF250:AG250"/>
    <mergeCell ref="AH250:AI250"/>
    <mergeCell ref="AJ250:AK250"/>
    <mergeCell ref="F251:G251"/>
    <mergeCell ref="H251:I251"/>
    <mergeCell ref="J251:K251"/>
    <mergeCell ref="L251:M251"/>
    <mergeCell ref="N251:O251"/>
    <mergeCell ref="P251:Q251"/>
    <mergeCell ref="R250:S250"/>
    <mergeCell ref="T250:U250"/>
    <mergeCell ref="V250:W250"/>
    <mergeCell ref="X250:Y250"/>
    <mergeCell ref="Z250:AA250"/>
    <mergeCell ref="AB250:AC250"/>
    <mergeCell ref="AD249:AE249"/>
    <mergeCell ref="AF249:AG249"/>
    <mergeCell ref="AH249:AI249"/>
    <mergeCell ref="AJ249:AK249"/>
    <mergeCell ref="F250:G250"/>
    <mergeCell ref="H250:I250"/>
    <mergeCell ref="J250:K250"/>
    <mergeCell ref="L250:M250"/>
    <mergeCell ref="N250:O250"/>
    <mergeCell ref="P250:Q250"/>
    <mergeCell ref="R249:S249"/>
    <mergeCell ref="T249:U249"/>
    <mergeCell ref="V249:W249"/>
    <mergeCell ref="X249:Y249"/>
    <mergeCell ref="Z249:AA249"/>
    <mergeCell ref="AB249:AC249"/>
    <mergeCell ref="AD248:AE248"/>
    <mergeCell ref="AF248:AG248"/>
    <mergeCell ref="AH248:AI248"/>
    <mergeCell ref="AJ248:AK248"/>
    <mergeCell ref="F249:G249"/>
    <mergeCell ref="H249:I249"/>
    <mergeCell ref="J249:K249"/>
    <mergeCell ref="L249:M249"/>
    <mergeCell ref="N249:O249"/>
    <mergeCell ref="P249:Q249"/>
    <mergeCell ref="R248:S248"/>
    <mergeCell ref="T248:U248"/>
    <mergeCell ref="V248:W248"/>
    <mergeCell ref="X248:Y248"/>
    <mergeCell ref="Z248:AA248"/>
    <mergeCell ref="AB248:AC248"/>
    <mergeCell ref="AD247:AE247"/>
    <mergeCell ref="AF247:AG247"/>
    <mergeCell ref="AH247:AI247"/>
    <mergeCell ref="AJ247:AK247"/>
    <mergeCell ref="F248:G248"/>
    <mergeCell ref="H248:I248"/>
    <mergeCell ref="J248:K248"/>
    <mergeCell ref="L248:M248"/>
    <mergeCell ref="N248:O248"/>
    <mergeCell ref="P248:Q248"/>
    <mergeCell ref="R247:S247"/>
    <mergeCell ref="T247:U247"/>
    <mergeCell ref="V247:W247"/>
    <mergeCell ref="X247:Y247"/>
    <mergeCell ref="Z247:AA247"/>
    <mergeCell ref="AB247:AC247"/>
    <mergeCell ref="AD246:AE246"/>
    <mergeCell ref="AF246:AG246"/>
    <mergeCell ref="AH246:AI246"/>
    <mergeCell ref="AJ246:AK246"/>
    <mergeCell ref="F247:G247"/>
    <mergeCell ref="H247:I247"/>
    <mergeCell ref="J247:K247"/>
    <mergeCell ref="L247:M247"/>
    <mergeCell ref="N247:O247"/>
    <mergeCell ref="P247:Q247"/>
    <mergeCell ref="R246:S246"/>
    <mergeCell ref="T246:U246"/>
    <mergeCell ref="V246:W246"/>
    <mergeCell ref="X246:Y246"/>
    <mergeCell ref="Z246:AA246"/>
    <mergeCell ref="AB246:AC246"/>
    <mergeCell ref="AD245:AE245"/>
    <mergeCell ref="AF245:AG245"/>
    <mergeCell ref="AH245:AI245"/>
    <mergeCell ref="AJ245:AK245"/>
    <mergeCell ref="F246:G246"/>
    <mergeCell ref="H246:I246"/>
    <mergeCell ref="J246:K246"/>
    <mergeCell ref="L246:M246"/>
    <mergeCell ref="N246:O246"/>
    <mergeCell ref="P246:Q246"/>
    <mergeCell ref="R245:S245"/>
    <mergeCell ref="T245:U245"/>
    <mergeCell ref="V245:W245"/>
    <mergeCell ref="X245:Y245"/>
    <mergeCell ref="Z245:AA245"/>
    <mergeCell ref="AB245:AC245"/>
    <mergeCell ref="AD244:AE244"/>
    <mergeCell ref="AF244:AG244"/>
    <mergeCell ref="AH244:AI244"/>
    <mergeCell ref="AJ244:AK244"/>
    <mergeCell ref="F245:G245"/>
    <mergeCell ref="H245:I245"/>
    <mergeCell ref="J245:K245"/>
    <mergeCell ref="L245:M245"/>
    <mergeCell ref="N245:O245"/>
    <mergeCell ref="P245:Q245"/>
    <mergeCell ref="R244:S244"/>
    <mergeCell ref="T244:U244"/>
    <mergeCell ref="V244:W244"/>
    <mergeCell ref="X244:Y244"/>
    <mergeCell ref="Z244:AA244"/>
    <mergeCell ref="AB244:AC244"/>
    <mergeCell ref="AD243:AE243"/>
    <mergeCell ref="AF243:AG243"/>
    <mergeCell ref="AH243:AI243"/>
    <mergeCell ref="AJ243:AK243"/>
    <mergeCell ref="F244:G244"/>
    <mergeCell ref="H244:I244"/>
    <mergeCell ref="J244:K244"/>
    <mergeCell ref="L244:M244"/>
    <mergeCell ref="N244:O244"/>
    <mergeCell ref="P244:Q244"/>
    <mergeCell ref="R243:S243"/>
    <mergeCell ref="T243:U243"/>
    <mergeCell ref="V243:W243"/>
    <mergeCell ref="X243:Y243"/>
    <mergeCell ref="Z243:AA243"/>
    <mergeCell ref="AB243:AC243"/>
    <mergeCell ref="AD242:AE242"/>
    <mergeCell ref="AF242:AG242"/>
    <mergeCell ref="AH242:AI242"/>
    <mergeCell ref="AJ242:AK242"/>
    <mergeCell ref="F243:G243"/>
    <mergeCell ref="H243:I243"/>
    <mergeCell ref="J243:K243"/>
    <mergeCell ref="L243:M243"/>
    <mergeCell ref="N243:O243"/>
    <mergeCell ref="P243:Q243"/>
    <mergeCell ref="R242:S242"/>
    <mergeCell ref="T242:U242"/>
    <mergeCell ref="V242:W242"/>
    <mergeCell ref="X242:Y242"/>
    <mergeCell ref="Z242:AA242"/>
    <mergeCell ref="AB242:AC242"/>
    <mergeCell ref="AD241:AE241"/>
    <mergeCell ref="AF241:AG241"/>
    <mergeCell ref="AH241:AI241"/>
    <mergeCell ref="AJ241:AK241"/>
    <mergeCell ref="F242:G242"/>
    <mergeCell ref="H242:I242"/>
    <mergeCell ref="J242:K242"/>
    <mergeCell ref="L242:M242"/>
    <mergeCell ref="N242:O242"/>
    <mergeCell ref="P242:Q242"/>
    <mergeCell ref="R241:S241"/>
    <mergeCell ref="T241:U241"/>
    <mergeCell ref="V241:W241"/>
    <mergeCell ref="X241:Y241"/>
    <mergeCell ref="Z241:AA241"/>
    <mergeCell ref="AB241:AC241"/>
    <mergeCell ref="AD240:AE240"/>
    <mergeCell ref="AF240:AG240"/>
    <mergeCell ref="AH240:AI240"/>
    <mergeCell ref="AJ240:AK240"/>
    <mergeCell ref="F241:G241"/>
    <mergeCell ref="H241:I241"/>
    <mergeCell ref="J241:K241"/>
    <mergeCell ref="L241:M241"/>
    <mergeCell ref="N241:O241"/>
    <mergeCell ref="P241:Q241"/>
    <mergeCell ref="R240:S240"/>
    <mergeCell ref="T240:U240"/>
    <mergeCell ref="V240:W240"/>
    <mergeCell ref="X240:Y240"/>
    <mergeCell ref="Z240:AA240"/>
    <mergeCell ref="AB240:AC240"/>
    <mergeCell ref="AD239:AE239"/>
    <mergeCell ref="AF239:AG239"/>
    <mergeCell ref="AH239:AI239"/>
    <mergeCell ref="AJ239:AK239"/>
    <mergeCell ref="F240:G240"/>
    <mergeCell ref="H240:I240"/>
    <mergeCell ref="J240:K240"/>
    <mergeCell ref="L240:M240"/>
    <mergeCell ref="N240:O240"/>
    <mergeCell ref="P240:Q240"/>
    <mergeCell ref="R239:S239"/>
    <mergeCell ref="T239:U239"/>
    <mergeCell ref="V239:W239"/>
    <mergeCell ref="X239:Y239"/>
    <mergeCell ref="Z239:AA239"/>
    <mergeCell ref="AB239:AC239"/>
    <mergeCell ref="AD238:AE238"/>
    <mergeCell ref="AF238:AG238"/>
    <mergeCell ref="AH238:AI238"/>
    <mergeCell ref="AJ238:AK238"/>
    <mergeCell ref="F239:G239"/>
    <mergeCell ref="H239:I239"/>
    <mergeCell ref="J239:K239"/>
    <mergeCell ref="L239:M239"/>
    <mergeCell ref="N239:O239"/>
    <mergeCell ref="P239:Q239"/>
    <mergeCell ref="R238:S238"/>
    <mergeCell ref="T238:U238"/>
    <mergeCell ref="V238:W238"/>
    <mergeCell ref="X238:Y238"/>
    <mergeCell ref="Z238:AA238"/>
    <mergeCell ref="AB238:AC238"/>
    <mergeCell ref="AD237:AE237"/>
    <mergeCell ref="AF237:AG237"/>
    <mergeCell ref="AH237:AI237"/>
    <mergeCell ref="AJ237:AK237"/>
    <mergeCell ref="F238:G238"/>
    <mergeCell ref="H238:I238"/>
    <mergeCell ref="J238:K238"/>
    <mergeCell ref="L238:M238"/>
    <mergeCell ref="N238:O238"/>
    <mergeCell ref="P238:Q238"/>
    <mergeCell ref="R237:S237"/>
    <mergeCell ref="T237:U237"/>
    <mergeCell ref="V237:W237"/>
    <mergeCell ref="X237:Y237"/>
    <mergeCell ref="Z237:AA237"/>
    <mergeCell ref="AB237:AC237"/>
    <mergeCell ref="AD236:AE236"/>
    <mergeCell ref="AF236:AG236"/>
    <mergeCell ref="AH236:AI236"/>
    <mergeCell ref="AJ236:AK236"/>
    <mergeCell ref="F237:G237"/>
    <mergeCell ref="H237:I237"/>
    <mergeCell ref="J237:K237"/>
    <mergeCell ref="L237:M237"/>
    <mergeCell ref="N237:O237"/>
    <mergeCell ref="P237:Q237"/>
    <mergeCell ref="R236:S236"/>
    <mergeCell ref="T236:U236"/>
    <mergeCell ref="V236:W236"/>
    <mergeCell ref="X236:Y236"/>
    <mergeCell ref="Z236:AA236"/>
    <mergeCell ref="AB236:AC236"/>
    <mergeCell ref="AD235:AE235"/>
    <mergeCell ref="AF235:AG235"/>
    <mergeCell ref="AH235:AI235"/>
    <mergeCell ref="AJ235:AK235"/>
    <mergeCell ref="F236:G236"/>
    <mergeCell ref="H236:I236"/>
    <mergeCell ref="J236:K236"/>
    <mergeCell ref="L236:M236"/>
    <mergeCell ref="N236:O236"/>
    <mergeCell ref="P236:Q236"/>
    <mergeCell ref="R235:S235"/>
    <mergeCell ref="T235:U235"/>
    <mergeCell ref="V235:W235"/>
    <mergeCell ref="X235:Y235"/>
    <mergeCell ref="Z235:AA235"/>
    <mergeCell ref="AB235:AC235"/>
    <mergeCell ref="AD234:AE234"/>
    <mergeCell ref="AF234:AG234"/>
    <mergeCell ref="AH234:AI234"/>
    <mergeCell ref="AJ234:AK234"/>
    <mergeCell ref="F235:G235"/>
    <mergeCell ref="H235:I235"/>
    <mergeCell ref="J235:K235"/>
    <mergeCell ref="L235:M235"/>
    <mergeCell ref="N235:O235"/>
    <mergeCell ref="P235:Q235"/>
    <mergeCell ref="R234:S234"/>
    <mergeCell ref="T234:U234"/>
    <mergeCell ref="V234:W234"/>
    <mergeCell ref="X234:Y234"/>
    <mergeCell ref="Z234:AA234"/>
    <mergeCell ref="AB234:AC234"/>
    <mergeCell ref="AD233:AE233"/>
    <mergeCell ref="AF233:AG233"/>
    <mergeCell ref="AH233:AI233"/>
    <mergeCell ref="AJ233:AK233"/>
    <mergeCell ref="F234:G234"/>
    <mergeCell ref="H234:I234"/>
    <mergeCell ref="J234:K234"/>
    <mergeCell ref="L234:M234"/>
    <mergeCell ref="N234:O234"/>
    <mergeCell ref="P234:Q234"/>
    <mergeCell ref="R233:S233"/>
    <mergeCell ref="T233:U233"/>
    <mergeCell ref="V233:W233"/>
    <mergeCell ref="X233:Y233"/>
    <mergeCell ref="Z233:AA233"/>
    <mergeCell ref="AB233:AC233"/>
    <mergeCell ref="AD232:AE232"/>
    <mergeCell ref="AF232:AG232"/>
    <mergeCell ref="AH232:AI232"/>
    <mergeCell ref="AJ232:AK232"/>
    <mergeCell ref="F233:G233"/>
    <mergeCell ref="H233:I233"/>
    <mergeCell ref="J233:K233"/>
    <mergeCell ref="L233:M233"/>
    <mergeCell ref="N233:O233"/>
    <mergeCell ref="P233:Q233"/>
    <mergeCell ref="R232:S232"/>
    <mergeCell ref="T232:U232"/>
    <mergeCell ref="V232:W232"/>
    <mergeCell ref="X232:Y232"/>
    <mergeCell ref="Z232:AA232"/>
    <mergeCell ref="AB232:AC232"/>
    <mergeCell ref="AD231:AE231"/>
    <mergeCell ref="AF231:AG231"/>
    <mergeCell ref="AH231:AI231"/>
    <mergeCell ref="AJ231:AK231"/>
    <mergeCell ref="F232:G232"/>
    <mergeCell ref="H232:I232"/>
    <mergeCell ref="J232:K232"/>
    <mergeCell ref="L232:M232"/>
    <mergeCell ref="N232:O232"/>
    <mergeCell ref="P232:Q232"/>
    <mergeCell ref="R231:S231"/>
    <mergeCell ref="T231:U231"/>
    <mergeCell ref="V231:W231"/>
    <mergeCell ref="X231:Y231"/>
    <mergeCell ref="Z231:AA231"/>
    <mergeCell ref="AB231:AC231"/>
    <mergeCell ref="AD230:AE230"/>
    <mergeCell ref="AF230:AG230"/>
    <mergeCell ref="AH230:AI230"/>
    <mergeCell ref="AJ230:AK230"/>
    <mergeCell ref="F231:G231"/>
    <mergeCell ref="H231:I231"/>
    <mergeCell ref="J231:K231"/>
    <mergeCell ref="L231:M231"/>
    <mergeCell ref="N231:O231"/>
    <mergeCell ref="P231:Q231"/>
    <mergeCell ref="R230:S230"/>
    <mergeCell ref="T230:U230"/>
    <mergeCell ref="V230:W230"/>
    <mergeCell ref="X230:Y230"/>
    <mergeCell ref="Z230:AA230"/>
    <mergeCell ref="AB230:AC230"/>
    <mergeCell ref="AD229:AE229"/>
    <mergeCell ref="AF229:AG229"/>
    <mergeCell ref="AH229:AI229"/>
    <mergeCell ref="AJ229:AK229"/>
    <mergeCell ref="F230:G230"/>
    <mergeCell ref="H230:I230"/>
    <mergeCell ref="J230:K230"/>
    <mergeCell ref="L230:M230"/>
    <mergeCell ref="N230:O230"/>
    <mergeCell ref="P230:Q230"/>
    <mergeCell ref="R229:S229"/>
    <mergeCell ref="T229:U229"/>
    <mergeCell ref="V229:W229"/>
    <mergeCell ref="X229:Y229"/>
    <mergeCell ref="Z229:AA229"/>
    <mergeCell ref="AB229:AC229"/>
    <mergeCell ref="AD228:AE228"/>
    <mergeCell ref="AF228:AG228"/>
    <mergeCell ref="AH228:AI228"/>
    <mergeCell ref="AJ228:AK228"/>
    <mergeCell ref="F229:G229"/>
    <mergeCell ref="H229:I229"/>
    <mergeCell ref="J229:K229"/>
    <mergeCell ref="L229:M229"/>
    <mergeCell ref="N229:O229"/>
    <mergeCell ref="P229:Q229"/>
    <mergeCell ref="R228:S228"/>
    <mergeCell ref="T228:U228"/>
    <mergeCell ref="V228:W228"/>
    <mergeCell ref="X228:Y228"/>
    <mergeCell ref="Z228:AA228"/>
    <mergeCell ref="AB228:AC228"/>
    <mergeCell ref="AD226:AE226"/>
    <mergeCell ref="AF226:AG226"/>
    <mergeCell ref="AH226:AI226"/>
    <mergeCell ref="AJ226:AK226"/>
    <mergeCell ref="F228:G228"/>
    <mergeCell ref="H228:I228"/>
    <mergeCell ref="J228:K228"/>
    <mergeCell ref="L228:M228"/>
    <mergeCell ref="N228:O228"/>
    <mergeCell ref="P228:Q228"/>
    <mergeCell ref="R226:S226"/>
    <mergeCell ref="T226:U226"/>
    <mergeCell ref="V226:W226"/>
    <mergeCell ref="X226:Y226"/>
    <mergeCell ref="Z226:AA226"/>
    <mergeCell ref="AB226:AC226"/>
    <mergeCell ref="AD225:AE225"/>
    <mergeCell ref="AF225:AG225"/>
    <mergeCell ref="AH225:AI225"/>
    <mergeCell ref="AJ225:AK225"/>
    <mergeCell ref="F226:G226"/>
    <mergeCell ref="H226:I226"/>
    <mergeCell ref="J226:K226"/>
    <mergeCell ref="L226:M226"/>
    <mergeCell ref="N226:O226"/>
    <mergeCell ref="P226:Q226"/>
    <mergeCell ref="R225:S225"/>
    <mergeCell ref="T225:U225"/>
    <mergeCell ref="V225:W225"/>
    <mergeCell ref="X225:Y225"/>
    <mergeCell ref="Z225:AA225"/>
    <mergeCell ref="AB225:AC225"/>
    <mergeCell ref="AD224:AE224"/>
    <mergeCell ref="AF224:AG224"/>
    <mergeCell ref="AH224:AI224"/>
    <mergeCell ref="AJ224:AK224"/>
    <mergeCell ref="F225:G225"/>
    <mergeCell ref="H225:I225"/>
    <mergeCell ref="J225:K225"/>
    <mergeCell ref="L225:M225"/>
    <mergeCell ref="N225:O225"/>
    <mergeCell ref="P225:Q225"/>
    <mergeCell ref="R224:S224"/>
    <mergeCell ref="T224:U224"/>
    <mergeCell ref="V224:W224"/>
    <mergeCell ref="X224:Y224"/>
    <mergeCell ref="Z224:AA224"/>
    <mergeCell ref="AB224:AC224"/>
    <mergeCell ref="AD223:AE223"/>
    <mergeCell ref="AF223:AG223"/>
    <mergeCell ref="AH223:AI223"/>
    <mergeCell ref="AJ223:AK223"/>
    <mergeCell ref="F224:G224"/>
    <mergeCell ref="H224:I224"/>
    <mergeCell ref="J224:K224"/>
    <mergeCell ref="L224:M224"/>
    <mergeCell ref="N224:O224"/>
    <mergeCell ref="P224:Q224"/>
    <mergeCell ref="R223:S223"/>
    <mergeCell ref="T223:U223"/>
    <mergeCell ref="V223:W223"/>
    <mergeCell ref="X223:Y223"/>
    <mergeCell ref="Z223:AA223"/>
    <mergeCell ref="AB223:AC223"/>
    <mergeCell ref="AD222:AE222"/>
    <mergeCell ref="AF222:AG222"/>
    <mergeCell ref="AH222:AI222"/>
    <mergeCell ref="AJ222:AK222"/>
    <mergeCell ref="F223:G223"/>
    <mergeCell ref="H223:I223"/>
    <mergeCell ref="J223:K223"/>
    <mergeCell ref="L223:M223"/>
    <mergeCell ref="N223:O223"/>
    <mergeCell ref="P223:Q223"/>
    <mergeCell ref="R222:S222"/>
    <mergeCell ref="T222:U222"/>
    <mergeCell ref="V222:W222"/>
    <mergeCell ref="X222:Y222"/>
    <mergeCell ref="Z222:AA222"/>
    <mergeCell ref="AB222:AC222"/>
    <mergeCell ref="AD221:AE221"/>
    <mergeCell ref="AF221:AG221"/>
    <mergeCell ref="AH221:AI221"/>
    <mergeCell ref="AJ221:AK221"/>
    <mergeCell ref="F222:G222"/>
    <mergeCell ref="H222:I222"/>
    <mergeCell ref="J222:K222"/>
    <mergeCell ref="L222:M222"/>
    <mergeCell ref="N222:O222"/>
    <mergeCell ref="P222:Q222"/>
    <mergeCell ref="R221:S221"/>
    <mergeCell ref="T221:U221"/>
    <mergeCell ref="V221:W221"/>
    <mergeCell ref="X221:Y221"/>
    <mergeCell ref="Z221:AA221"/>
    <mergeCell ref="AB221:AC221"/>
    <mergeCell ref="AD220:AE220"/>
    <mergeCell ref="AF220:AG220"/>
    <mergeCell ref="AH220:AI220"/>
    <mergeCell ref="AJ220:AK220"/>
    <mergeCell ref="F221:G221"/>
    <mergeCell ref="H221:I221"/>
    <mergeCell ref="J221:K221"/>
    <mergeCell ref="L221:M221"/>
    <mergeCell ref="N221:O221"/>
    <mergeCell ref="P221:Q221"/>
    <mergeCell ref="R220:S220"/>
    <mergeCell ref="T220:U220"/>
    <mergeCell ref="V220:W220"/>
    <mergeCell ref="X220:Y220"/>
    <mergeCell ref="Z220:AA220"/>
    <mergeCell ref="AB220:AC220"/>
    <mergeCell ref="AD219:AE219"/>
    <mergeCell ref="AF219:AG219"/>
    <mergeCell ref="AH219:AI219"/>
    <mergeCell ref="AJ219:AK219"/>
    <mergeCell ref="F220:G220"/>
    <mergeCell ref="H220:I220"/>
    <mergeCell ref="J220:K220"/>
    <mergeCell ref="L220:M220"/>
    <mergeCell ref="N220:O220"/>
    <mergeCell ref="P220:Q220"/>
    <mergeCell ref="R219:S219"/>
    <mergeCell ref="T219:U219"/>
    <mergeCell ref="V219:W219"/>
    <mergeCell ref="X219:Y219"/>
    <mergeCell ref="Z219:AA219"/>
    <mergeCell ref="AB219:AC219"/>
    <mergeCell ref="AD218:AE218"/>
    <mergeCell ref="AF218:AG218"/>
    <mergeCell ref="AH218:AI218"/>
    <mergeCell ref="AJ218:AK218"/>
    <mergeCell ref="F219:G219"/>
    <mergeCell ref="H219:I219"/>
    <mergeCell ref="J219:K219"/>
    <mergeCell ref="L219:M219"/>
    <mergeCell ref="N219:O219"/>
    <mergeCell ref="P219:Q219"/>
    <mergeCell ref="R218:S218"/>
    <mergeCell ref="T218:U218"/>
    <mergeCell ref="V218:W218"/>
    <mergeCell ref="X218:Y218"/>
    <mergeCell ref="Z218:AA218"/>
    <mergeCell ref="AB218:AC218"/>
    <mergeCell ref="AD217:AE217"/>
    <mergeCell ref="AF217:AG217"/>
    <mergeCell ref="AH217:AI217"/>
    <mergeCell ref="AJ217:AK217"/>
    <mergeCell ref="F218:G218"/>
    <mergeCell ref="H218:I218"/>
    <mergeCell ref="J218:K218"/>
    <mergeCell ref="L218:M218"/>
    <mergeCell ref="N218:O218"/>
    <mergeCell ref="P218:Q218"/>
    <mergeCell ref="R217:S217"/>
    <mergeCell ref="T217:U217"/>
    <mergeCell ref="V217:W217"/>
    <mergeCell ref="X217:Y217"/>
    <mergeCell ref="Z217:AA217"/>
    <mergeCell ref="AB217:AC217"/>
    <mergeCell ref="AD216:AE216"/>
    <mergeCell ref="AF216:AG216"/>
    <mergeCell ref="AH216:AI216"/>
    <mergeCell ref="AJ216:AK216"/>
    <mergeCell ref="F217:G217"/>
    <mergeCell ref="H217:I217"/>
    <mergeCell ref="J217:K217"/>
    <mergeCell ref="L217:M217"/>
    <mergeCell ref="N217:O217"/>
    <mergeCell ref="P217:Q217"/>
    <mergeCell ref="R216:S216"/>
    <mergeCell ref="T216:U216"/>
    <mergeCell ref="V216:W216"/>
    <mergeCell ref="X216:Y216"/>
    <mergeCell ref="Z216:AA216"/>
    <mergeCell ref="AB216:AC216"/>
    <mergeCell ref="AD215:AE215"/>
    <mergeCell ref="AF215:AG215"/>
    <mergeCell ref="AH215:AI215"/>
    <mergeCell ref="AJ215:AK215"/>
    <mergeCell ref="F216:G216"/>
    <mergeCell ref="H216:I216"/>
    <mergeCell ref="J216:K216"/>
    <mergeCell ref="L216:M216"/>
    <mergeCell ref="N216:O216"/>
    <mergeCell ref="P216:Q216"/>
    <mergeCell ref="R215:S215"/>
    <mergeCell ref="T215:U215"/>
    <mergeCell ref="V215:W215"/>
    <mergeCell ref="X215:Y215"/>
    <mergeCell ref="Z215:AA215"/>
    <mergeCell ref="AB215:AC215"/>
    <mergeCell ref="AD214:AE214"/>
    <mergeCell ref="AF214:AG214"/>
    <mergeCell ref="AH214:AI214"/>
    <mergeCell ref="AJ214:AK214"/>
    <mergeCell ref="F215:G215"/>
    <mergeCell ref="H215:I215"/>
    <mergeCell ref="J215:K215"/>
    <mergeCell ref="L215:M215"/>
    <mergeCell ref="N215:O215"/>
    <mergeCell ref="P215:Q215"/>
    <mergeCell ref="R214:S214"/>
    <mergeCell ref="T214:U214"/>
    <mergeCell ref="V214:W214"/>
    <mergeCell ref="X214:Y214"/>
    <mergeCell ref="Z214:AA214"/>
    <mergeCell ref="AB214:AC214"/>
    <mergeCell ref="AD213:AE213"/>
    <mergeCell ref="AF213:AG213"/>
    <mergeCell ref="AH213:AI213"/>
    <mergeCell ref="AJ213:AK213"/>
    <mergeCell ref="F214:G214"/>
    <mergeCell ref="H214:I214"/>
    <mergeCell ref="J214:K214"/>
    <mergeCell ref="L214:M214"/>
    <mergeCell ref="N214:O214"/>
    <mergeCell ref="P214:Q214"/>
    <mergeCell ref="R213:S213"/>
    <mergeCell ref="T213:U213"/>
    <mergeCell ref="V213:W213"/>
    <mergeCell ref="X213:Y213"/>
    <mergeCell ref="Z213:AA213"/>
    <mergeCell ref="AB213:AC213"/>
    <mergeCell ref="AD212:AE212"/>
    <mergeCell ref="AF212:AG212"/>
    <mergeCell ref="AH212:AI212"/>
    <mergeCell ref="AJ212:AK212"/>
    <mergeCell ref="F213:G213"/>
    <mergeCell ref="H213:I213"/>
    <mergeCell ref="J213:K213"/>
    <mergeCell ref="L213:M213"/>
    <mergeCell ref="N213:O213"/>
    <mergeCell ref="P213:Q213"/>
    <mergeCell ref="R212:S212"/>
    <mergeCell ref="T212:U212"/>
    <mergeCell ref="V212:W212"/>
    <mergeCell ref="X212:Y212"/>
    <mergeCell ref="Z212:AA212"/>
    <mergeCell ref="AB212:AC212"/>
    <mergeCell ref="AD211:AE211"/>
    <mergeCell ref="AF211:AG211"/>
    <mergeCell ref="AH211:AI211"/>
    <mergeCell ref="AJ211:AK211"/>
    <mergeCell ref="F212:G212"/>
    <mergeCell ref="H212:I212"/>
    <mergeCell ref="J212:K212"/>
    <mergeCell ref="L212:M212"/>
    <mergeCell ref="N212:O212"/>
    <mergeCell ref="P212:Q212"/>
    <mergeCell ref="R211:S211"/>
    <mergeCell ref="T211:U211"/>
    <mergeCell ref="V211:W211"/>
    <mergeCell ref="X211:Y211"/>
    <mergeCell ref="Z211:AA211"/>
    <mergeCell ref="AB211:AC211"/>
    <mergeCell ref="AD210:AE210"/>
    <mergeCell ref="AF210:AG210"/>
    <mergeCell ref="AH210:AI210"/>
    <mergeCell ref="AJ210:AK210"/>
    <mergeCell ref="F211:G211"/>
    <mergeCell ref="H211:I211"/>
    <mergeCell ref="J211:K211"/>
    <mergeCell ref="L211:M211"/>
    <mergeCell ref="N211:O211"/>
    <mergeCell ref="P211:Q211"/>
    <mergeCell ref="R210:S210"/>
    <mergeCell ref="T210:U210"/>
    <mergeCell ref="V210:W210"/>
    <mergeCell ref="X210:Y210"/>
    <mergeCell ref="Z210:AA210"/>
    <mergeCell ref="AB210:AC210"/>
    <mergeCell ref="AD209:AE209"/>
    <mergeCell ref="AF209:AG209"/>
    <mergeCell ref="AH209:AI209"/>
    <mergeCell ref="AJ209:AK209"/>
    <mergeCell ref="F210:G210"/>
    <mergeCell ref="H210:I210"/>
    <mergeCell ref="J210:K210"/>
    <mergeCell ref="L210:M210"/>
    <mergeCell ref="N210:O210"/>
    <mergeCell ref="P210:Q210"/>
    <mergeCell ref="R209:S209"/>
    <mergeCell ref="T209:U209"/>
    <mergeCell ref="V209:W209"/>
    <mergeCell ref="X209:Y209"/>
    <mergeCell ref="Z209:AA209"/>
    <mergeCell ref="AB209:AC209"/>
    <mergeCell ref="AD208:AE208"/>
    <mergeCell ref="AF208:AG208"/>
    <mergeCell ref="AH208:AI208"/>
    <mergeCell ref="AJ208:AK208"/>
    <mergeCell ref="F209:G209"/>
    <mergeCell ref="H209:I209"/>
    <mergeCell ref="J209:K209"/>
    <mergeCell ref="L209:M209"/>
    <mergeCell ref="N209:O209"/>
    <mergeCell ref="P209:Q209"/>
    <mergeCell ref="R208:S208"/>
    <mergeCell ref="T208:U208"/>
    <mergeCell ref="V208:W208"/>
    <mergeCell ref="X208:Y208"/>
    <mergeCell ref="Z208:AA208"/>
    <mergeCell ref="AB208:AC208"/>
    <mergeCell ref="AD207:AE207"/>
    <mergeCell ref="AF207:AG207"/>
    <mergeCell ref="AH207:AI207"/>
    <mergeCell ref="AJ207:AK207"/>
    <mergeCell ref="F208:G208"/>
    <mergeCell ref="H208:I208"/>
    <mergeCell ref="J208:K208"/>
    <mergeCell ref="L208:M208"/>
    <mergeCell ref="N208:O208"/>
    <mergeCell ref="P208:Q208"/>
    <mergeCell ref="R207:S207"/>
    <mergeCell ref="T207:U207"/>
    <mergeCell ref="V207:W207"/>
    <mergeCell ref="X207:Y207"/>
    <mergeCell ref="Z207:AA207"/>
    <mergeCell ref="AB207:AC207"/>
    <mergeCell ref="AD206:AE206"/>
    <mergeCell ref="AF206:AG206"/>
    <mergeCell ref="AH206:AI206"/>
    <mergeCell ref="AJ206:AK206"/>
    <mergeCell ref="F207:G207"/>
    <mergeCell ref="H207:I207"/>
    <mergeCell ref="J207:K207"/>
    <mergeCell ref="L207:M207"/>
    <mergeCell ref="N207:O207"/>
    <mergeCell ref="P207:Q207"/>
    <mergeCell ref="R206:S206"/>
    <mergeCell ref="T206:U206"/>
    <mergeCell ref="V206:W206"/>
    <mergeCell ref="X206:Y206"/>
    <mergeCell ref="Z206:AA206"/>
    <mergeCell ref="AB206:AC206"/>
    <mergeCell ref="AD205:AE205"/>
    <mergeCell ref="AF205:AG205"/>
    <mergeCell ref="AH205:AI205"/>
    <mergeCell ref="AJ205:AK205"/>
    <mergeCell ref="F206:G206"/>
    <mergeCell ref="H206:I206"/>
    <mergeCell ref="J206:K206"/>
    <mergeCell ref="L206:M206"/>
    <mergeCell ref="N206:O206"/>
    <mergeCell ref="P206:Q206"/>
    <mergeCell ref="R205:S205"/>
    <mergeCell ref="T205:U205"/>
    <mergeCell ref="V205:W205"/>
    <mergeCell ref="X205:Y205"/>
    <mergeCell ref="Z205:AA205"/>
    <mergeCell ref="AB205:AC205"/>
    <mergeCell ref="AD204:AE204"/>
    <mergeCell ref="AF204:AG204"/>
    <mergeCell ref="AH204:AI204"/>
    <mergeCell ref="AJ204:AK204"/>
    <mergeCell ref="F205:G205"/>
    <mergeCell ref="H205:I205"/>
    <mergeCell ref="J205:K205"/>
    <mergeCell ref="L205:M205"/>
    <mergeCell ref="N205:O205"/>
    <mergeCell ref="P205:Q205"/>
    <mergeCell ref="R204:S204"/>
    <mergeCell ref="T204:U204"/>
    <mergeCell ref="V204:W204"/>
    <mergeCell ref="X204:Y204"/>
    <mergeCell ref="Z204:AA204"/>
    <mergeCell ref="AB204:AC204"/>
    <mergeCell ref="AD203:AE203"/>
    <mergeCell ref="AF203:AG203"/>
    <mergeCell ref="AH203:AI203"/>
    <mergeCell ref="AJ203:AK203"/>
    <mergeCell ref="F204:G204"/>
    <mergeCell ref="H204:I204"/>
    <mergeCell ref="J204:K204"/>
    <mergeCell ref="L204:M204"/>
    <mergeCell ref="N204:O204"/>
    <mergeCell ref="P204:Q204"/>
    <mergeCell ref="R203:S203"/>
    <mergeCell ref="T203:U203"/>
    <mergeCell ref="V203:W203"/>
    <mergeCell ref="X203:Y203"/>
    <mergeCell ref="Z203:AA203"/>
    <mergeCell ref="AB203:AC203"/>
    <mergeCell ref="AD202:AE202"/>
    <mergeCell ref="AF202:AG202"/>
    <mergeCell ref="AH202:AI202"/>
    <mergeCell ref="AJ202:AK202"/>
    <mergeCell ref="F203:G203"/>
    <mergeCell ref="H203:I203"/>
    <mergeCell ref="J203:K203"/>
    <mergeCell ref="L203:M203"/>
    <mergeCell ref="N203:O203"/>
    <mergeCell ref="P203:Q203"/>
    <mergeCell ref="R202:S202"/>
    <mergeCell ref="T202:U202"/>
    <mergeCell ref="V202:W202"/>
    <mergeCell ref="X202:Y202"/>
    <mergeCell ref="Z202:AA202"/>
    <mergeCell ref="AB202:AC202"/>
    <mergeCell ref="AD201:AE201"/>
    <mergeCell ref="AF201:AG201"/>
    <mergeCell ref="AH201:AI201"/>
    <mergeCell ref="AJ201:AK201"/>
    <mergeCell ref="F202:G202"/>
    <mergeCell ref="H202:I202"/>
    <mergeCell ref="J202:K202"/>
    <mergeCell ref="L202:M202"/>
    <mergeCell ref="N202:O202"/>
    <mergeCell ref="P202:Q202"/>
    <mergeCell ref="R201:S201"/>
    <mergeCell ref="T201:U201"/>
    <mergeCell ref="V201:W201"/>
    <mergeCell ref="X201:Y201"/>
    <mergeCell ref="Z201:AA201"/>
    <mergeCell ref="AB201:AC201"/>
    <mergeCell ref="AD200:AE200"/>
    <mergeCell ref="AF200:AG200"/>
    <mergeCell ref="AH200:AI200"/>
    <mergeCell ref="AJ200:AK200"/>
    <mergeCell ref="F201:G201"/>
    <mergeCell ref="H201:I201"/>
    <mergeCell ref="J201:K201"/>
    <mergeCell ref="L201:M201"/>
    <mergeCell ref="N201:O201"/>
    <mergeCell ref="P201:Q201"/>
    <mergeCell ref="R200:S200"/>
    <mergeCell ref="T200:U200"/>
    <mergeCell ref="V200:W200"/>
    <mergeCell ref="X200:Y200"/>
    <mergeCell ref="Z200:AA200"/>
    <mergeCell ref="AB200:AC200"/>
    <mergeCell ref="AD199:AE199"/>
    <mergeCell ref="AF199:AG199"/>
    <mergeCell ref="AH199:AI199"/>
    <mergeCell ref="AJ199:AK199"/>
    <mergeCell ref="F200:G200"/>
    <mergeCell ref="H200:I200"/>
    <mergeCell ref="J200:K200"/>
    <mergeCell ref="L200:M200"/>
    <mergeCell ref="N200:O200"/>
    <mergeCell ref="P200:Q200"/>
    <mergeCell ref="R199:S199"/>
    <mergeCell ref="T199:U199"/>
    <mergeCell ref="V199:W199"/>
    <mergeCell ref="X199:Y199"/>
    <mergeCell ref="Z199:AA199"/>
    <mergeCell ref="AB199:AC199"/>
    <mergeCell ref="F199:G199"/>
    <mergeCell ref="H199:I199"/>
    <mergeCell ref="J199:K199"/>
    <mergeCell ref="L199:M199"/>
    <mergeCell ref="N199:O199"/>
    <mergeCell ref="P199:Q199"/>
    <mergeCell ref="AD146:AE146"/>
    <mergeCell ref="AF146:AG146"/>
    <mergeCell ref="AH146:AI146"/>
    <mergeCell ref="AJ146:AK146"/>
    <mergeCell ref="R146:S146"/>
    <mergeCell ref="T146:U146"/>
    <mergeCell ref="V146:W146"/>
    <mergeCell ref="X146:Y146"/>
    <mergeCell ref="Z146:AA146"/>
    <mergeCell ref="AB146:AC146"/>
    <mergeCell ref="AD145:AE145"/>
    <mergeCell ref="AF145:AG145"/>
    <mergeCell ref="AH145:AI145"/>
    <mergeCell ref="AJ145:AK145"/>
    <mergeCell ref="C146:G146"/>
    <mergeCell ref="H146:I146"/>
    <mergeCell ref="J146:K146"/>
    <mergeCell ref="L146:M146"/>
    <mergeCell ref="N146:O146"/>
    <mergeCell ref="P146:Q146"/>
    <mergeCell ref="R145:S145"/>
    <mergeCell ref="T145:U145"/>
    <mergeCell ref="V145:W145"/>
    <mergeCell ref="X145:Y145"/>
    <mergeCell ref="Z145:AA145"/>
    <mergeCell ref="AB145:AC145"/>
    <mergeCell ref="AD144:AE144"/>
    <mergeCell ref="AF144:AG144"/>
    <mergeCell ref="AH144:AI144"/>
    <mergeCell ref="AJ144:AK144"/>
    <mergeCell ref="F145:G145"/>
    <mergeCell ref="H145:I145"/>
    <mergeCell ref="J145:K145"/>
    <mergeCell ref="L145:M145"/>
    <mergeCell ref="N145:O145"/>
    <mergeCell ref="P145:Q145"/>
    <mergeCell ref="R144:S144"/>
    <mergeCell ref="T144:U144"/>
    <mergeCell ref="V144:W144"/>
    <mergeCell ref="X144:Y144"/>
    <mergeCell ref="Z144:AA144"/>
    <mergeCell ref="AB144:AC144"/>
    <mergeCell ref="AD143:AE143"/>
    <mergeCell ref="AF143:AG143"/>
    <mergeCell ref="AH143:AI143"/>
    <mergeCell ref="AJ143:AK143"/>
    <mergeCell ref="F144:G144"/>
    <mergeCell ref="H144:I144"/>
    <mergeCell ref="J144:K144"/>
    <mergeCell ref="L144:M144"/>
    <mergeCell ref="N144:O144"/>
    <mergeCell ref="P144:Q144"/>
    <mergeCell ref="R143:S143"/>
    <mergeCell ref="T143:U143"/>
    <mergeCell ref="V143:W143"/>
    <mergeCell ref="X143:Y143"/>
    <mergeCell ref="Z143:AA143"/>
    <mergeCell ref="AB143:AC143"/>
    <mergeCell ref="AD142:AE142"/>
    <mergeCell ref="AF142:AG142"/>
    <mergeCell ref="AH142:AI142"/>
    <mergeCell ref="AJ142:AK142"/>
    <mergeCell ref="F143:G143"/>
    <mergeCell ref="H143:I143"/>
    <mergeCell ref="J143:K143"/>
    <mergeCell ref="L143:M143"/>
    <mergeCell ref="N143:O143"/>
    <mergeCell ref="P143:Q143"/>
    <mergeCell ref="R142:S142"/>
    <mergeCell ref="T142:U142"/>
    <mergeCell ref="V142:W142"/>
    <mergeCell ref="X142:Y142"/>
    <mergeCell ref="Z142:AA142"/>
    <mergeCell ref="AB142:AC142"/>
    <mergeCell ref="AD141:AE141"/>
    <mergeCell ref="AF141:AG141"/>
    <mergeCell ref="AH141:AI141"/>
    <mergeCell ref="AJ141:AK141"/>
    <mergeCell ref="F142:G142"/>
    <mergeCell ref="H142:I142"/>
    <mergeCell ref="J142:K142"/>
    <mergeCell ref="L142:M142"/>
    <mergeCell ref="N142:O142"/>
    <mergeCell ref="P142:Q142"/>
    <mergeCell ref="R141:S141"/>
    <mergeCell ref="T141:U141"/>
    <mergeCell ref="V141:W141"/>
    <mergeCell ref="X141:Y141"/>
    <mergeCell ref="Z141:AA141"/>
    <mergeCell ref="AB141:AC141"/>
    <mergeCell ref="AD140:AE140"/>
    <mergeCell ref="AF140:AG140"/>
    <mergeCell ref="AH140:AI140"/>
    <mergeCell ref="AJ140:AK140"/>
    <mergeCell ref="F141:G141"/>
    <mergeCell ref="H141:I141"/>
    <mergeCell ref="J141:K141"/>
    <mergeCell ref="L141:M141"/>
    <mergeCell ref="N141:O141"/>
    <mergeCell ref="P141:Q141"/>
    <mergeCell ref="R140:S140"/>
    <mergeCell ref="T140:U140"/>
    <mergeCell ref="V140:W140"/>
    <mergeCell ref="X140:Y140"/>
    <mergeCell ref="Z140:AA140"/>
    <mergeCell ref="AB140:AC140"/>
    <mergeCell ref="AD139:AE139"/>
    <mergeCell ref="AF139:AG139"/>
    <mergeCell ref="AH139:AI139"/>
    <mergeCell ref="AJ139:AK139"/>
    <mergeCell ref="F140:G140"/>
    <mergeCell ref="H140:I140"/>
    <mergeCell ref="J140:K140"/>
    <mergeCell ref="L140:M140"/>
    <mergeCell ref="N140:O140"/>
    <mergeCell ref="P140:Q140"/>
    <mergeCell ref="R139:S139"/>
    <mergeCell ref="T139:U139"/>
    <mergeCell ref="V139:W139"/>
    <mergeCell ref="X139:Y139"/>
    <mergeCell ref="Z139:AA139"/>
    <mergeCell ref="AB139:AC139"/>
    <mergeCell ref="AD138:AE138"/>
    <mergeCell ref="AF138:AG138"/>
    <mergeCell ref="AH138:AI138"/>
    <mergeCell ref="AJ138:AK138"/>
    <mergeCell ref="F139:G139"/>
    <mergeCell ref="H139:I139"/>
    <mergeCell ref="J139:K139"/>
    <mergeCell ref="L139:M139"/>
    <mergeCell ref="N139:O139"/>
    <mergeCell ref="P139:Q139"/>
    <mergeCell ref="R138:S138"/>
    <mergeCell ref="T138:U138"/>
    <mergeCell ref="V138:W138"/>
    <mergeCell ref="X138:Y138"/>
    <mergeCell ref="Z138:AA138"/>
    <mergeCell ref="AB138:AC138"/>
    <mergeCell ref="AD137:AE137"/>
    <mergeCell ref="AF137:AG137"/>
    <mergeCell ref="AH137:AI137"/>
    <mergeCell ref="AJ137:AK137"/>
    <mergeCell ref="F138:G138"/>
    <mergeCell ref="H138:I138"/>
    <mergeCell ref="J138:K138"/>
    <mergeCell ref="L138:M138"/>
    <mergeCell ref="N138:O138"/>
    <mergeCell ref="P138:Q138"/>
    <mergeCell ref="R137:S137"/>
    <mergeCell ref="T137:U137"/>
    <mergeCell ref="V137:W137"/>
    <mergeCell ref="X137:Y137"/>
    <mergeCell ref="Z137:AA137"/>
    <mergeCell ref="AB137:AC137"/>
    <mergeCell ref="AD136:AE136"/>
    <mergeCell ref="AF136:AG136"/>
    <mergeCell ref="AH136:AI136"/>
    <mergeCell ref="AJ136:AK136"/>
    <mergeCell ref="F137:G137"/>
    <mergeCell ref="H137:I137"/>
    <mergeCell ref="J137:K137"/>
    <mergeCell ref="L137:M137"/>
    <mergeCell ref="N137:O137"/>
    <mergeCell ref="P137:Q137"/>
    <mergeCell ref="R136:S136"/>
    <mergeCell ref="T136:U136"/>
    <mergeCell ref="V136:W136"/>
    <mergeCell ref="X136:Y136"/>
    <mergeCell ref="Z136:AA136"/>
    <mergeCell ref="AB136:AC136"/>
    <mergeCell ref="AD135:AE135"/>
    <mergeCell ref="AF135:AG135"/>
    <mergeCell ref="AH135:AI135"/>
    <mergeCell ref="AJ135:AK135"/>
    <mergeCell ref="F136:G136"/>
    <mergeCell ref="H136:I136"/>
    <mergeCell ref="J136:K136"/>
    <mergeCell ref="L136:M136"/>
    <mergeCell ref="N136:O136"/>
    <mergeCell ref="P136:Q136"/>
    <mergeCell ref="R135:S135"/>
    <mergeCell ref="T135:U135"/>
    <mergeCell ref="V135:W135"/>
    <mergeCell ref="X135:Y135"/>
    <mergeCell ref="Z135:AA135"/>
    <mergeCell ref="AB135:AC135"/>
    <mergeCell ref="AD134:AE134"/>
    <mergeCell ref="AF134:AG134"/>
    <mergeCell ref="AH134:AI134"/>
    <mergeCell ref="AJ134:AK134"/>
    <mergeCell ref="F135:G135"/>
    <mergeCell ref="H135:I135"/>
    <mergeCell ref="J135:K135"/>
    <mergeCell ref="L135:M135"/>
    <mergeCell ref="N135:O135"/>
    <mergeCell ref="P135:Q135"/>
    <mergeCell ref="R134:S134"/>
    <mergeCell ref="T134:U134"/>
    <mergeCell ref="V134:W134"/>
    <mergeCell ref="X134:Y134"/>
    <mergeCell ref="Z134:AA134"/>
    <mergeCell ref="AB134:AC134"/>
    <mergeCell ref="AD133:AE133"/>
    <mergeCell ref="AF133:AG133"/>
    <mergeCell ref="AH133:AI133"/>
    <mergeCell ref="AJ133:AK133"/>
    <mergeCell ref="F134:G134"/>
    <mergeCell ref="H134:I134"/>
    <mergeCell ref="J134:K134"/>
    <mergeCell ref="L134:M134"/>
    <mergeCell ref="N134:O134"/>
    <mergeCell ref="P134:Q134"/>
    <mergeCell ref="R133:S133"/>
    <mergeCell ref="T133:U133"/>
    <mergeCell ref="V133:W133"/>
    <mergeCell ref="X133:Y133"/>
    <mergeCell ref="Z133:AA133"/>
    <mergeCell ref="AB133:AC133"/>
    <mergeCell ref="AD132:AE132"/>
    <mergeCell ref="AF132:AG132"/>
    <mergeCell ref="AH132:AI132"/>
    <mergeCell ref="AJ132:AK132"/>
    <mergeCell ref="F133:G133"/>
    <mergeCell ref="H133:I133"/>
    <mergeCell ref="J133:K133"/>
    <mergeCell ref="L133:M133"/>
    <mergeCell ref="N133:O133"/>
    <mergeCell ref="P133:Q133"/>
    <mergeCell ref="R132:S132"/>
    <mergeCell ref="T132:U132"/>
    <mergeCell ref="V132:W132"/>
    <mergeCell ref="X132:Y132"/>
    <mergeCell ref="Z132:AA132"/>
    <mergeCell ref="AB132:AC132"/>
    <mergeCell ref="AD131:AE131"/>
    <mergeCell ref="AF131:AG131"/>
    <mergeCell ref="AH131:AI131"/>
    <mergeCell ref="AJ131:AK131"/>
    <mergeCell ref="F132:G132"/>
    <mergeCell ref="H132:I132"/>
    <mergeCell ref="J132:K132"/>
    <mergeCell ref="L132:M132"/>
    <mergeCell ref="N132:O132"/>
    <mergeCell ref="P132:Q132"/>
    <mergeCell ref="R131:S131"/>
    <mergeCell ref="T131:U131"/>
    <mergeCell ref="V131:W131"/>
    <mergeCell ref="X131:Y131"/>
    <mergeCell ref="Z131:AA131"/>
    <mergeCell ref="AB131:AC131"/>
    <mergeCell ref="AD130:AE130"/>
    <mergeCell ref="AF130:AG130"/>
    <mergeCell ref="AH130:AI130"/>
    <mergeCell ref="AJ130:AK130"/>
    <mergeCell ref="F131:G131"/>
    <mergeCell ref="H131:I131"/>
    <mergeCell ref="J131:K131"/>
    <mergeCell ref="L131:M131"/>
    <mergeCell ref="N131:O131"/>
    <mergeCell ref="P131:Q131"/>
    <mergeCell ref="R130:S130"/>
    <mergeCell ref="T130:U130"/>
    <mergeCell ref="V130:W130"/>
    <mergeCell ref="X130:Y130"/>
    <mergeCell ref="Z130:AA130"/>
    <mergeCell ref="AB130:AC130"/>
    <mergeCell ref="AD129:AE129"/>
    <mergeCell ref="AF129:AG129"/>
    <mergeCell ref="AH129:AI129"/>
    <mergeCell ref="AJ129:AK129"/>
    <mergeCell ref="F130:G130"/>
    <mergeCell ref="H130:I130"/>
    <mergeCell ref="J130:K130"/>
    <mergeCell ref="L130:M130"/>
    <mergeCell ref="N130:O130"/>
    <mergeCell ref="P130:Q130"/>
    <mergeCell ref="R129:S129"/>
    <mergeCell ref="T129:U129"/>
    <mergeCell ref="V129:W129"/>
    <mergeCell ref="X129:Y129"/>
    <mergeCell ref="Z129:AA129"/>
    <mergeCell ref="AB129:AC129"/>
    <mergeCell ref="AD128:AE128"/>
    <mergeCell ref="AF128:AG128"/>
    <mergeCell ref="AH128:AI128"/>
    <mergeCell ref="AJ128:AK128"/>
    <mergeCell ref="F129:G129"/>
    <mergeCell ref="H129:I129"/>
    <mergeCell ref="J129:K129"/>
    <mergeCell ref="L129:M129"/>
    <mergeCell ref="N129:O129"/>
    <mergeCell ref="P129:Q129"/>
    <mergeCell ref="R128:S128"/>
    <mergeCell ref="T128:U128"/>
    <mergeCell ref="V128:W128"/>
    <mergeCell ref="X128:Y128"/>
    <mergeCell ref="Z128:AA128"/>
    <mergeCell ref="AB128:AC128"/>
    <mergeCell ref="AD127:AE127"/>
    <mergeCell ref="AF127:AG127"/>
    <mergeCell ref="AH127:AI127"/>
    <mergeCell ref="AJ127:AK127"/>
    <mergeCell ref="F128:G128"/>
    <mergeCell ref="H128:I128"/>
    <mergeCell ref="J128:K128"/>
    <mergeCell ref="L128:M128"/>
    <mergeCell ref="N128:O128"/>
    <mergeCell ref="P128:Q128"/>
    <mergeCell ref="R127:S127"/>
    <mergeCell ref="T127:U127"/>
    <mergeCell ref="V127:W127"/>
    <mergeCell ref="X127:Y127"/>
    <mergeCell ref="Z127:AA127"/>
    <mergeCell ref="AB127:AC127"/>
    <mergeCell ref="AD126:AE126"/>
    <mergeCell ref="AF126:AG126"/>
    <mergeCell ref="AH126:AI126"/>
    <mergeCell ref="AJ126:AK126"/>
    <mergeCell ref="F127:G127"/>
    <mergeCell ref="H127:I127"/>
    <mergeCell ref="J127:K127"/>
    <mergeCell ref="L127:M127"/>
    <mergeCell ref="N127:O127"/>
    <mergeCell ref="P127:Q127"/>
    <mergeCell ref="R126:S126"/>
    <mergeCell ref="T126:U126"/>
    <mergeCell ref="V126:W126"/>
    <mergeCell ref="X126:Y126"/>
    <mergeCell ref="Z126:AA126"/>
    <mergeCell ref="AB126:AC126"/>
    <mergeCell ref="AD125:AE125"/>
    <mergeCell ref="AF125:AG125"/>
    <mergeCell ref="AH125:AI125"/>
    <mergeCell ref="AJ125:AK125"/>
    <mergeCell ref="F126:G126"/>
    <mergeCell ref="H126:I126"/>
    <mergeCell ref="J126:K126"/>
    <mergeCell ref="L126:M126"/>
    <mergeCell ref="N126:O126"/>
    <mergeCell ref="P126:Q126"/>
    <mergeCell ref="R125:S125"/>
    <mergeCell ref="T125:U125"/>
    <mergeCell ref="V125:W125"/>
    <mergeCell ref="X125:Y125"/>
    <mergeCell ref="Z125:AA125"/>
    <mergeCell ref="AB125:AC125"/>
    <mergeCell ref="AD124:AE124"/>
    <mergeCell ref="AF124:AG124"/>
    <mergeCell ref="AH124:AI124"/>
    <mergeCell ref="AJ124:AK124"/>
    <mergeCell ref="F125:G125"/>
    <mergeCell ref="H125:I125"/>
    <mergeCell ref="J125:K125"/>
    <mergeCell ref="L125:M125"/>
    <mergeCell ref="N125:O125"/>
    <mergeCell ref="P125:Q125"/>
    <mergeCell ref="R124:S124"/>
    <mergeCell ref="T124:U124"/>
    <mergeCell ref="V124:W124"/>
    <mergeCell ref="X124:Y124"/>
    <mergeCell ref="Z124:AA124"/>
    <mergeCell ref="AB124:AC124"/>
    <mergeCell ref="AD123:AE123"/>
    <mergeCell ref="AF123:AG123"/>
    <mergeCell ref="AH123:AI123"/>
    <mergeCell ref="AJ123:AK123"/>
    <mergeCell ref="F124:G124"/>
    <mergeCell ref="H124:I124"/>
    <mergeCell ref="J124:K124"/>
    <mergeCell ref="L124:M124"/>
    <mergeCell ref="N124:O124"/>
    <mergeCell ref="P124:Q124"/>
    <mergeCell ref="R123:S123"/>
    <mergeCell ref="T123:U123"/>
    <mergeCell ref="V123:W123"/>
    <mergeCell ref="X123:Y123"/>
    <mergeCell ref="Z123:AA123"/>
    <mergeCell ref="AB123:AC123"/>
    <mergeCell ref="AD122:AE122"/>
    <mergeCell ref="AF122:AG122"/>
    <mergeCell ref="AH122:AI122"/>
    <mergeCell ref="AJ122:AK122"/>
    <mergeCell ref="F123:G123"/>
    <mergeCell ref="H123:I123"/>
    <mergeCell ref="J123:K123"/>
    <mergeCell ref="L123:M123"/>
    <mergeCell ref="N123:O123"/>
    <mergeCell ref="P123:Q123"/>
    <mergeCell ref="R122:S122"/>
    <mergeCell ref="T122:U122"/>
    <mergeCell ref="V122:W122"/>
    <mergeCell ref="X122:Y122"/>
    <mergeCell ref="Z122:AA122"/>
    <mergeCell ref="AB122:AC122"/>
    <mergeCell ref="AD121:AE121"/>
    <mergeCell ref="AF121:AG121"/>
    <mergeCell ref="AH121:AI121"/>
    <mergeCell ref="AJ121:AK121"/>
    <mergeCell ref="F122:G122"/>
    <mergeCell ref="H122:I122"/>
    <mergeCell ref="J122:K122"/>
    <mergeCell ref="L122:M122"/>
    <mergeCell ref="N122:O122"/>
    <mergeCell ref="P122:Q122"/>
    <mergeCell ref="R121:S121"/>
    <mergeCell ref="T121:U121"/>
    <mergeCell ref="V121:W121"/>
    <mergeCell ref="X121:Y121"/>
    <mergeCell ref="Z121:AA121"/>
    <mergeCell ref="AB121:AC121"/>
    <mergeCell ref="AD120:AE120"/>
    <mergeCell ref="AF120:AG120"/>
    <mergeCell ref="AH120:AI120"/>
    <mergeCell ref="AJ120:AK120"/>
    <mergeCell ref="F121:G121"/>
    <mergeCell ref="H121:I121"/>
    <mergeCell ref="J121:K121"/>
    <mergeCell ref="L121:M121"/>
    <mergeCell ref="N121:O121"/>
    <mergeCell ref="P121:Q121"/>
    <mergeCell ref="R120:S120"/>
    <mergeCell ref="T120:U120"/>
    <mergeCell ref="V120:W120"/>
    <mergeCell ref="X120:Y120"/>
    <mergeCell ref="Z120:AA120"/>
    <mergeCell ref="AB120:AC120"/>
    <mergeCell ref="AD119:AE119"/>
    <mergeCell ref="AF119:AG119"/>
    <mergeCell ref="AH119:AI119"/>
    <mergeCell ref="AJ119:AK119"/>
    <mergeCell ref="F120:G120"/>
    <mergeCell ref="H120:I120"/>
    <mergeCell ref="J120:K120"/>
    <mergeCell ref="L120:M120"/>
    <mergeCell ref="N120:O120"/>
    <mergeCell ref="P120:Q120"/>
    <mergeCell ref="R119:S119"/>
    <mergeCell ref="T119:U119"/>
    <mergeCell ref="V119:W119"/>
    <mergeCell ref="X119:Y119"/>
    <mergeCell ref="Z119:AA119"/>
    <mergeCell ref="AB119:AC119"/>
    <mergeCell ref="AD118:AE118"/>
    <mergeCell ref="AF118:AG118"/>
    <mergeCell ref="AH118:AI118"/>
    <mergeCell ref="AJ118:AK118"/>
    <mergeCell ref="F119:G119"/>
    <mergeCell ref="H119:I119"/>
    <mergeCell ref="J119:K119"/>
    <mergeCell ref="L119:M119"/>
    <mergeCell ref="N119:O119"/>
    <mergeCell ref="P119:Q119"/>
    <mergeCell ref="R118:S118"/>
    <mergeCell ref="T118:U118"/>
    <mergeCell ref="V118:W118"/>
    <mergeCell ref="X118:Y118"/>
    <mergeCell ref="Z118:AA118"/>
    <mergeCell ref="AB118:AC118"/>
    <mergeCell ref="AD117:AE117"/>
    <mergeCell ref="AF117:AG117"/>
    <mergeCell ref="AH117:AI117"/>
    <mergeCell ref="AJ117:AK117"/>
    <mergeCell ref="F118:G118"/>
    <mergeCell ref="H118:I118"/>
    <mergeCell ref="J118:K118"/>
    <mergeCell ref="L118:M118"/>
    <mergeCell ref="N118:O118"/>
    <mergeCell ref="P118:Q118"/>
    <mergeCell ref="R117:S117"/>
    <mergeCell ref="T117:U117"/>
    <mergeCell ref="V117:W117"/>
    <mergeCell ref="X117:Y117"/>
    <mergeCell ref="Z117:AA117"/>
    <mergeCell ref="AB117:AC117"/>
    <mergeCell ref="AD116:AE116"/>
    <mergeCell ref="AF116:AG116"/>
    <mergeCell ref="AH116:AI116"/>
    <mergeCell ref="AJ116:AK116"/>
    <mergeCell ref="F117:G117"/>
    <mergeCell ref="H117:I117"/>
    <mergeCell ref="J117:K117"/>
    <mergeCell ref="L117:M117"/>
    <mergeCell ref="N117:O117"/>
    <mergeCell ref="P117:Q117"/>
    <mergeCell ref="R116:S116"/>
    <mergeCell ref="T116:U116"/>
    <mergeCell ref="V116:W116"/>
    <mergeCell ref="X116:Y116"/>
    <mergeCell ref="Z116:AA116"/>
    <mergeCell ref="AB116:AC116"/>
    <mergeCell ref="AD115:AE115"/>
    <mergeCell ref="AF115:AG115"/>
    <mergeCell ref="AH115:AI115"/>
    <mergeCell ref="AJ115:AK115"/>
    <mergeCell ref="F116:G116"/>
    <mergeCell ref="H116:I116"/>
    <mergeCell ref="J116:K116"/>
    <mergeCell ref="L116:M116"/>
    <mergeCell ref="N116:O116"/>
    <mergeCell ref="P116:Q116"/>
    <mergeCell ref="R115:S115"/>
    <mergeCell ref="T115:U115"/>
    <mergeCell ref="V115:W115"/>
    <mergeCell ref="X115:Y115"/>
    <mergeCell ref="Z115:AA115"/>
    <mergeCell ref="AB115:AC115"/>
    <mergeCell ref="AD114:AE114"/>
    <mergeCell ref="AF114:AG114"/>
    <mergeCell ref="AH114:AI114"/>
    <mergeCell ref="AJ114:AK114"/>
    <mergeCell ref="F115:G115"/>
    <mergeCell ref="H115:I115"/>
    <mergeCell ref="J115:K115"/>
    <mergeCell ref="L115:M115"/>
    <mergeCell ref="N115:O115"/>
    <mergeCell ref="P115:Q115"/>
    <mergeCell ref="R114:S114"/>
    <mergeCell ref="T114:U114"/>
    <mergeCell ref="V114:W114"/>
    <mergeCell ref="X114:Y114"/>
    <mergeCell ref="Z114:AA114"/>
    <mergeCell ref="AB114:AC114"/>
    <mergeCell ref="AD113:AE113"/>
    <mergeCell ref="AF113:AG113"/>
    <mergeCell ref="AH113:AI113"/>
    <mergeCell ref="AJ113:AK113"/>
    <mergeCell ref="F114:G114"/>
    <mergeCell ref="H114:I114"/>
    <mergeCell ref="J114:K114"/>
    <mergeCell ref="L114:M114"/>
    <mergeCell ref="N114:O114"/>
    <mergeCell ref="P114:Q114"/>
    <mergeCell ref="R113:S113"/>
    <mergeCell ref="T113:U113"/>
    <mergeCell ref="V113:W113"/>
    <mergeCell ref="X113:Y113"/>
    <mergeCell ref="Z113:AA113"/>
    <mergeCell ref="AB113:AC113"/>
    <mergeCell ref="AD112:AE112"/>
    <mergeCell ref="AF112:AG112"/>
    <mergeCell ref="AH112:AI112"/>
    <mergeCell ref="AJ112:AK112"/>
    <mergeCell ref="F113:G113"/>
    <mergeCell ref="H113:I113"/>
    <mergeCell ref="J113:K113"/>
    <mergeCell ref="L113:M113"/>
    <mergeCell ref="N113:O113"/>
    <mergeCell ref="P113:Q113"/>
    <mergeCell ref="R112:S112"/>
    <mergeCell ref="T112:U112"/>
    <mergeCell ref="V112:W112"/>
    <mergeCell ref="X112:Y112"/>
    <mergeCell ref="Z112:AA112"/>
    <mergeCell ref="AB112:AC112"/>
    <mergeCell ref="AD111:AE111"/>
    <mergeCell ref="AF111:AG111"/>
    <mergeCell ref="AH111:AI111"/>
    <mergeCell ref="AJ111:AK111"/>
    <mergeCell ref="F112:G112"/>
    <mergeCell ref="H112:I112"/>
    <mergeCell ref="J112:K112"/>
    <mergeCell ref="L112:M112"/>
    <mergeCell ref="N112:O112"/>
    <mergeCell ref="P112:Q112"/>
    <mergeCell ref="R111:S111"/>
    <mergeCell ref="T111:U111"/>
    <mergeCell ref="V111:W111"/>
    <mergeCell ref="X111:Y111"/>
    <mergeCell ref="Z111:AA111"/>
    <mergeCell ref="AB111:AC111"/>
    <mergeCell ref="AD110:AE110"/>
    <mergeCell ref="AF110:AG110"/>
    <mergeCell ref="AH110:AI110"/>
    <mergeCell ref="AJ110:AK110"/>
    <mergeCell ref="F111:G111"/>
    <mergeCell ref="H111:I111"/>
    <mergeCell ref="J111:K111"/>
    <mergeCell ref="L111:M111"/>
    <mergeCell ref="N111:O111"/>
    <mergeCell ref="P111:Q111"/>
    <mergeCell ref="R110:S110"/>
    <mergeCell ref="T110:U110"/>
    <mergeCell ref="V110:W110"/>
    <mergeCell ref="X110:Y110"/>
    <mergeCell ref="Z110:AA110"/>
    <mergeCell ref="AB110:AC110"/>
    <mergeCell ref="AD109:AE109"/>
    <mergeCell ref="AF109:AG109"/>
    <mergeCell ref="AH109:AI109"/>
    <mergeCell ref="AJ109:AK109"/>
    <mergeCell ref="F110:G110"/>
    <mergeCell ref="H110:I110"/>
    <mergeCell ref="J110:K110"/>
    <mergeCell ref="L110:M110"/>
    <mergeCell ref="N110:O110"/>
    <mergeCell ref="P110:Q110"/>
    <mergeCell ref="R109:S109"/>
    <mergeCell ref="T109:U109"/>
    <mergeCell ref="V109:W109"/>
    <mergeCell ref="X109:Y109"/>
    <mergeCell ref="Z109:AA109"/>
    <mergeCell ref="AB109:AC109"/>
    <mergeCell ref="AD108:AE108"/>
    <mergeCell ref="AF108:AG108"/>
    <mergeCell ref="AH108:AI108"/>
    <mergeCell ref="AJ108:AK108"/>
    <mergeCell ref="F109:G109"/>
    <mergeCell ref="H109:I109"/>
    <mergeCell ref="J109:K109"/>
    <mergeCell ref="L109:M109"/>
    <mergeCell ref="N109:O109"/>
    <mergeCell ref="P109:Q109"/>
    <mergeCell ref="R108:S108"/>
    <mergeCell ref="T108:U108"/>
    <mergeCell ref="V108:W108"/>
    <mergeCell ref="X108:Y108"/>
    <mergeCell ref="Z108:AA108"/>
    <mergeCell ref="AB108:AC108"/>
    <mergeCell ref="AD107:AE107"/>
    <mergeCell ref="AF107:AG107"/>
    <mergeCell ref="AH107:AI107"/>
    <mergeCell ref="AJ107:AK107"/>
    <mergeCell ref="F108:G108"/>
    <mergeCell ref="H108:I108"/>
    <mergeCell ref="J108:K108"/>
    <mergeCell ref="L108:M108"/>
    <mergeCell ref="N108:O108"/>
    <mergeCell ref="P108:Q108"/>
    <mergeCell ref="R107:S107"/>
    <mergeCell ref="T107:U107"/>
    <mergeCell ref="V107:W107"/>
    <mergeCell ref="X107:Y107"/>
    <mergeCell ref="Z107:AA107"/>
    <mergeCell ref="AB107:AC107"/>
    <mergeCell ref="F107:G107"/>
    <mergeCell ref="H107:I107"/>
    <mergeCell ref="J107:K107"/>
    <mergeCell ref="L107:M107"/>
    <mergeCell ref="N107:O107"/>
    <mergeCell ref="P107:Q107"/>
    <mergeCell ref="R106:S106"/>
    <mergeCell ref="T106:U106"/>
    <mergeCell ref="V106:W106"/>
    <mergeCell ref="X106:Y106"/>
    <mergeCell ref="Z106:AA106"/>
    <mergeCell ref="AB106:AC106"/>
    <mergeCell ref="F106:G106"/>
    <mergeCell ref="H106:I106"/>
    <mergeCell ref="J106:K106"/>
    <mergeCell ref="L106:M106"/>
    <mergeCell ref="N106:O106"/>
    <mergeCell ref="P106:Q106"/>
    <mergeCell ref="AD104:AG104"/>
    <mergeCell ref="AH104:AK104"/>
    <mergeCell ref="F105:AC105"/>
    <mergeCell ref="AD105:AE105"/>
    <mergeCell ref="AF105:AG105"/>
    <mergeCell ref="AH105:AI105"/>
    <mergeCell ref="AJ105:AK105"/>
    <mergeCell ref="R104:S104"/>
    <mergeCell ref="T104:U104"/>
    <mergeCell ref="V104:W104"/>
    <mergeCell ref="X104:Y104"/>
    <mergeCell ref="Z104:AA104"/>
    <mergeCell ref="AB104:AC104"/>
    <mergeCell ref="AD106:AE106"/>
    <mergeCell ref="AF106:AG106"/>
    <mergeCell ref="AH106:AI106"/>
    <mergeCell ref="AJ106:AK106"/>
    <mergeCell ref="AD103:AE103"/>
    <mergeCell ref="AF103:AG103"/>
    <mergeCell ref="AH103:AI103"/>
    <mergeCell ref="AJ103:AK103"/>
    <mergeCell ref="F104:G104"/>
    <mergeCell ref="H104:I104"/>
    <mergeCell ref="J104:K104"/>
    <mergeCell ref="L104:M104"/>
    <mergeCell ref="N104:O104"/>
    <mergeCell ref="P104:Q104"/>
    <mergeCell ref="R103:S103"/>
    <mergeCell ref="T103:U103"/>
    <mergeCell ref="V103:W103"/>
    <mergeCell ref="X103:Y103"/>
    <mergeCell ref="Z103:AA103"/>
    <mergeCell ref="AB103:AC103"/>
    <mergeCell ref="AD102:AE102"/>
    <mergeCell ref="AF102:AG102"/>
    <mergeCell ref="AH102:AI102"/>
    <mergeCell ref="AJ102:AK102"/>
    <mergeCell ref="F103:G103"/>
    <mergeCell ref="H103:I103"/>
    <mergeCell ref="J103:K103"/>
    <mergeCell ref="L103:M103"/>
    <mergeCell ref="N103:O103"/>
    <mergeCell ref="P103:Q103"/>
    <mergeCell ref="R102:S102"/>
    <mergeCell ref="T102:U102"/>
    <mergeCell ref="V102:W102"/>
    <mergeCell ref="X102:Y102"/>
    <mergeCell ref="Z102:AA102"/>
    <mergeCell ref="AB102:AC102"/>
    <mergeCell ref="AD101:AE101"/>
    <mergeCell ref="AF101:AG101"/>
    <mergeCell ref="AH101:AI101"/>
    <mergeCell ref="AJ101:AK101"/>
    <mergeCell ref="F102:G102"/>
    <mergeCell ref="H102:I102"/>
    <mergeCell ref="J102:K102"/>
    <mergeCell ref="L102:M102"/>
    <mergeCell ref="N102:O102"/>
    <mergeCell ref="P102:Q102"/>
    <mergeCell ref="R101:S101"/>
    <mergeCell ref="T101:U101"/>
    <mergeCell ref="V101:W101"/>
    <mergeCell ref="X101:Y101"/>
    <mergeCell ref="Z101:AA101"/>
    <mergeCell ref="AB101:AC101"/>
    <mergeCell ref="AD100:AE100"/>
    <mergeCell ref="AF100:AG100"/>
    <mergeCell ref="AH100:AI100"/>
    <mergeCell ref="AJ100:AK100"/>
    <mergeCell ref="F101:G101"/>
    <mergeCell ref="H101:I101"/>
    <mergeCell ref="J101:K101"/>
    <mergeCell ref="L101:M101"/>
    <mergeCell ref="N101:O101"/>
    <mergeCell ref="P101:Q101"/>
    <mergeCell ref="R100:S100"/>
    <mergeCell ref="T100:U100"/>
    <mergeCell ref="V100:W100"/>
    <mergeCell ref="X100:Y100"/>
    <mergeCell ref="Z100:AA100"/>
    <mergeCell ref="AB100:AC100"/>
    <mergeCell ref="AD99:AE99"/>
    <mergeCell ref="AF99:AG99"/>
    <mergeCell ref="AH99:AI99"/>
    <mergeCell ref="AJ99:AK99"/>
    <mergeCell ref="F100:G100"/>
    <mergeCell ref="H100:I100"/>
    <mergeCell ref="J100:K100"/>
    <mergeCell ref="L100:M100"/>
    <mergeCell ref="N100:O100"/>
    <mergeCell ref="P100:Q100"/>
    <mergeCell ref="R99:S99"/>
    <mergeCell ref="T99:U99"/>
    <mergeCell ref="V99:W99"/>
    <mergeCell ref="X99:Y99"/>
    <mergeCell ref="Z99:AA99"/>
    <mergeCell ref="AB99:AC99"/>
    <mergeCell ref="AD98:AE98"/>
    <mergeCell ref="AF98:AG98"/>
    <mergeCell ref="AH98:AI98"/>
    <mergeCell ref="AJ98:AK98"/>
    <mergeCell ref="F99:G99"/>
    <mergeCell ref="H99:I99"/>
    <mergeCell ref="J99:K99"/>
    <mergeCell ref="L99:M99"/>
    <mergeCell ref="N99:O99"/>
    <mergeCell ref="P99:Q99"/>
    <mergeCell ref="R98:S98"/>
    <mergeCell ref="T98:U98"/>
    <mergeCell ref="V98:W98"/>
    <mergeCell ref="X98:Y98"/>
    <mergeCell ref="Z98:AA98"/>
    <mergeCell ref="AB98:AC98"/>
    <mergeCell ref="AD97:AE97"/>
    <mergeCell ref="AF97:AG97"/>
    <mergeCell ref="AH97:AI97"/>
    <mergeCell ref="AJ97:AK97"/>
    <mergeCell ref="F98:G98"/>
    <mergeCell ref="H98:I98"/>
    <mergeCell ref="J98:K98"/>
    <mergeCell ref="L98:M98"/>
    <mergeCell ref="N98:O98"/>
    <mergeCell ref="P98:Q98"/>
    <mergeCell ref="R97:S97"/>
    <mergeCell ref="T97:U97"/>
    <mergeCell ref="V97:W97"/>
    <mergeCell ref="X97:Y97"/>
    <mergeCell ref="Z97:AA97"/>
    <mergeCell ref="AB97:AC97"/>
    <mergeCell ref="AD96:AE96"/>
    <mergeCell ref="AF96:AG96"/>
    <mergeCell ref="AH96:AI96"/>
    <mergeCell ref="AJ96:AK96"/>
    <mergeCell ref="F97:G97"/>
    <mergeCell ref="H97:I97"/>
    <mergeCell ref="J97:K97"/>
    <mergeCell ref="L97:M97"/>
    <mergeCell ref="N97:O97"/>
    <mergeCell ref="P97:Q97"/>
    <mergeCell ref="R96:S96"/>
    <mergeCell ref="T96:U96"/>
    <mergeCell ref="V96:W96"/>
    <mergeCell ref="X96:Y96"/>
    <mergeCell ref="Z96:AA96"/>
    <mergeCell ref="AB96:AC96"/>
    <mergeCell ref="AD95:AE95"/>
    <mergeCell ref="AF95:AG95"/>
    <mergeCell ref="AH95:AI95"/>
    <mergeCell ref="AJ95:AK95"/>
    <mergeCell ref="F96:G96"/>
    <mergeCell ref="H96:I96"/>
    <mergeCell ref="J96:K96"/>
    <mergeCell ref="L96:M96"/>
    <mergeCell ref="N96:O96"/>
    <mergeCell ref="P96:Q96"/>
    <mergeCell ref="R95:S95"/>
    <mergeCell ref="T95:U95"/>
    <mergeCell ref="V95:W95"/>
    <mergeCell ref="X95:Y95"/>
    <mergeCell ref="Z95:AA95"/>
    <mergeCell ref="AB95:AC95"/>
    <mergeCell ref="AD94:AE94"/>
    <mergeCell ref="AF94:AG94"/>
    <mergeCell ref="AH94:AI94"/>
    <mergeCell ref="AJ94:AK94"/>
    <mergeCell ref="F95:G95"/>
    <mergeCell ref="H95:I95"/>
    <mergeCell ref="J95:K95"/>
    <mergeCell ref="L95:M95"/>
    <mergeCell ref="N95:O95"/>
    <mergeCell ref="P95:Q95"/>
    <mergeCell ref="R94:S94"/>
    <mergeCell ref="T94:U94"/>
    <mergeCell ref="V94:W94"/>
    <mergeCell ref="X94:Y94"/>
    <mergeCell ref="Z94:AA94"/>
    <mergeCell ref="AB94:AC94"/>
    <mergeCell ref="AD93:AE93"/>
    <mergeCell ref="AF93:AG93"/>
    <mergeCell ref="AH93:AI93"/>
    <mergeCell ref="AJ93:AK93"/>
    <mergeCell ref="F94:G94"/>
    <mergeCell ref="H94:I94"/>
    <mergeCell ref="J94:K94"/>
    <mergeCell ref="L94:M94"/>
    <mergeCell ref="N94:O94"/>
    <mergeCell ref="P94:Q94"/>
    <mergeCell ref="R93:S93"/>
    <mergeCell ref="T93:U93"/>
    <mergeCell ref="V93:W93"/>
    <mergeCell ref="X93:Y93"/>
    <mergeCell ref="Z93:AA93"/>
    <mergeCell ref="AB93:AC93"/>
    <mergeCell ref="AD92:AE92"/>
    <mergeCell ref="AF92:AG92"/>
    <mergeCell ref="AH92:AI92"/>
    <mergeCell ref="AJ92:AK92"/>
    <mergeCell ref="F93:G93"/>
    <mergeCell ref="H93:I93"/>
    <mergeCell ref="J93:K93"/>
    <mergeCell ref="L93:M93"/>
    <mergeCell ref="N93:O93"/>
    <mergeCell ref="P93:Q93"/>
    <mergeCell ref="R92:S92"/>
    <mergeCell ref="T92:U92"/>
    <mergeCell ref="V92:W92"/>
    <mergeCell ref="X92:Y92"/>
    <mergeCell ref="Z92:AA92"/>
    <mergeCell ref="AB92:AC92"/>
    <mergeCell ref="AD91:AE91"/>
    <mergeCell ref="AF91:AG91"/>
    <mergeCell ref="AH91:AI91"/>
    <mergeCell ref="AJ91:AK91"/>
    <mergeCell ref="F92:G92"/>
    <mergeCell ref="H92:I92"/>
    <mergeCell ref="J92:K92"/>
    <mergeCell ref="L92:M92"/>
    <mergeCell ref="N92:O92"/>
    <mergeCell ref="P92:Q92"/>
    <mergeCell ref="R91:S91"/>
    <mergeCell ref="T91:U91"/>
    <mergeCell ref="V91:W91"/>
    <mergeCell ref="X91:Y91"/>
    <mergeCell ref="Z91:AA91"/>
    <mergeCell ref="AB91:AC91"/>
    <mergeCell ref="AD90:AE90"/>
    <mergeCell ref="AF90:AG90"/>
    <mergeCell ref="AH90:AI90"/>
    <mergeCell ref="AJ90:AK90"/>
    <mergeCell ref="F91:G91"/>
    <mergeCell ref="H91:I91"/>
    <mergeCell ref="J91:K91"/>
    <mergeCell ref="L91:M91"/>
    <mergeCell ref="N91:O91"/>
    <mergeCell ref="P91:Q91"/>
    <mergeCell ref="R90:S90"/>
    <mergeCell ref="T90:U90"/>
    <mergeCell ref="V90:W90"/>
    <mergeCell ref="X90:Y90"/>
    <mergeCell ref="Z90:AA90"/>
    <mergeCell ref="AB90:AC90"/>
    <mergeCell ref="AD89:AE89"/>
    <mergeCell ref="AF89:AG89"/>
    <mergeCell ref="AH89:AI89"/>
    <mergeCell ref="AJ89:AK89"/>
    <mergeCell ref="F90:G90"/>
    <mergeCell ref="H90:I90"/>
    <mergeCell ref="J90:K90"/>
    <mergeCell ref="L90:M90"/>
    <mergeCell ref="N90:O90"/>
    <mergeCell ref="P90:Q90"/>
    <mergeCell ref="R89:S89"/>
    <mergeCell ref="T89:U89"/>
    <mergeCell ref="V89:W89"/>
    <mergeCell ref="X89:Y89"/>
    <mergeCell ref="Z89:AA89"/>
    <mergeCell ref="AB89:AC89"/>
    <mergeCell ref="AD88:AE88"/>
    <mergeCell ref="AF88:AG88"/>
    <mergeCell ref="AH88:AI88"/>
    <mergeCell ref="AJ88:AK88"/>
    <mergeCell ref="F89:G89"/>
    <mergeCell ref="H89:I89"/>
    <mergeCell ref="J89:K89"/>
    <mergeCell ref="L89:M89"/>
    <mergeCell ref="N89:O89"/>
    <mergeCell ref="P89:Q89"/>
    <mergeCell ref="R88:S88"/>
    <mergeCell ref="T88:U88"/>
    <mergeCell ref="V88:W88"/>
    <mergeCell ref="X88:Y88"/>
    <mergeCell ref="Z88:AA88"/>
    <mergeCell ref="AB88:AC88"/>
    <mergeCell ref="AD87:AE87"/>
    <mergeCell ref="AF87:AG87"/>
    <mergeCell ref="AH87:AI87"/>
    <mergeCell ref="AJ87:AK87"/>
    <mergeCell ref="F88:G88"/>
    <mergeCell ref="H88:I88"/>
    <mergeCell ref="J88:K88"/>
    <mergeCell ref="L88:M88"/>
    <mergeCell ref="N88:O88"/>
    <mergeCell ref="P88:Q88"/>
    <mergeCell ref="R87:S87"/>
    <mergeCell ref="T87:U87"/>
    <mergeCell ref="V87:W87"/>
    <mergeCell ref="X87:Y87"/>
    <mergeCell ref="Z87:AA87"/>
    <mergeCell ref="AB87:AC87"/>
    <mergeCell ref="AD86:AE86"/>
    <mergeCell ref="AF86:AG86"/>
    <mergeCell ref="AH86:AI86"/>
    <mergeCell ref="AJ86:AK86"/>
    <mergeCell ref="F87:G87"/>
    <mergeCell ref="H87:I87"/>
    <mergeCell ref="J87:K87"/>
    <mergeCell ref="L87:M87"/>
    <mergeCell ref="N87:O87"/>
    <mergeCell ref="P87:Q87"/>
    <mergeCell ref="R86:S86"/>
    <mergeCell ref="T86:U86"/>
    <mergeCell ref="V86:W86"/>
    <mergeCell ref="X86:Y86"/>
    <mergeCell ref="Z86:AA86"/>
    <mergeCell ref="AB86:AC86"/>
    <mergeCell ref="AD85:AE85"/>
    <mergeCell ref="AF85:AG85"/>
    <mergeCell ref="AH85:AI85"/>
    <mergeCell ref="AJ85:AK85"/>
    <mergeCell ref="F86:G86"/>
    <mergeCell ref="H86:I86"/>
    <mergeCell ref="J86:K86"/>
    <mergeCell ref="L86:M86"/>
    <mergeCell ref="N86:O86"/>
    <mergeCell ref="P86:Q86"/>
    <mergeCell ref="R85:S85"/>
    <mergeCell ref="T85:U85"/>
    <mergeCell ref="V85:W85"/>
    <mergeCell ref="X85:Y85"/>
    <mergeCell ref="Z85:AA85"/>
    <mergeCell ref="AB85:AC85"/>
    <mergeCell ref="AD84:AE84"/>
    <mergeCell ref="AF84:AG84"/>
    <mergeCell ref="AH84:AI84"/>
    <mergeCell ref="AJ84:AK84"/>
    <mergeCell ref="F85:G85"/>
    <mergeCell ref="H85:I85"/>
    <mergeCell ref="J85:K85"/>
    <mergeCell ref="L85:M85"/>
    <mergeCell ref="N85:O85"/>
    <mergeCell ref="P85:Q85"/>
    <mergeCell ref="R84:S84"/>
    <mergeCell ref="T84:U84"/>
    <mergeCell ref="V84:W84"/>
    <mergeCell ref="X84:Y84"/>
    <mergeCell ref="Z84:AA84"/>
    <mergeCell ref="AB84:AC84"/>
    <mergeCell ref="AD83:AE83"/>
    <mergeCell ref="AF83:AG83"/>
    <mergeCell ref="AH83:AI83"/>
    <mergeCell ref="AJ83:AK83"/>
    <mergeCell ref="F84:G84"/>
    <mergeCell ref="H84:I84"/>
    <mergeCell ref="J84:K84"/>
    <mergeCell ref="L84:M84"/>
    <mergeCell ref="N84:O84"/>
    <mergeCell ref="P84:Q84"/>
    <mergeCell ref="R83:S83"/>
    <mergeCell ref="T83:U83"/>
    <mergeCell ref="V83:W83"/>
    <mergeCell ref="X83:Y83"/>
    <mergeCell ref="Z83:AA83"/>
    <mergeCell ref="AB83:AC83"/>
    <mergeCell ref="AD82:AE82"/>
    <mergeCell ref="AF82:AG82"/>
    <mergeCell ref="AH82:AI82"/>
    <mergeCell ref="AJ82:AK82"/>
    <mergeCell ref="F83:G83"/>
    <mergeCell ref="H83:I83"/>
    <mergeCell ref="J83:K83"/>
    <mergeCell ref="L83:M83"/>
    <mergeCell ref="N83:O83"/>
    <mergeCell ref="P83:Q83"/>
    <mergeCell ref="R82:S82"/>
    <mergeCell ref="T82:U82"/>
    <mergeCell ref="V82:W82"/>
    <mergeCell ref="X82:Y82"/>
    <mergeCell ref="Z82:AA82"/>
    <mergeCell ref="AB82:AC82"/>
    <mergeCell ref="AD81:AE81"/>
    <mergeCell ref="AF81:AG81"/>
    <mergeCell ref="AH81:AI81"/>
    <mergeCell ref="AJ81:AK81"/>
    <mergeCell ref="F82:G82"/>
    <mergeCell ref="H82:I82"/>
    <mergeCell ref="J82:K82"/>
    <mergeCell ref="L82:M82"/>
    <mergeCell ref="N82:O82"/>
    <mergeCell ref="P82:Q82"/>
    <mergeCell ref="R81:S81"/>
    <mergeCell ref="T81:U81"/>
    <mergeCell ref="V81:W81"/>
    <mergeCell ref="X81:Y81"/>
    <mergeCell ref="Z81:AA81"/>
    <mergeCell ref="AB81:AC81"/>
    <mergeCell ref="AD80:AE80"/>
    <mergeCell ref="AF80:AG80"/>
    <mergeCell ref="AH80:AI80"/>
    <mergeCell ref="AJ80:AK80"/>
    <mergeCell ref="F81:G81"/>
    <mergeCell ref="H81:I81"/>
    <mergeCell ref="J81:K81"/>
    <mergeCell ref="L81:M81"/>
    <mergeCell ref="N81:O81"/>
    <mergeCell ref="P81:Q81"/>
    <mergeCell ref="R80:S80"/>
    <mergeCell ref="T80:U80"/>
    <mergeCell ref="V80:W80"/>
    <mergeCell ref="X80:Y80"/>
    <mergeCell ref="Z80:AA80"/>
    <mergeCell ref="AB80:AC80"/>
    <mergeCell ref="AD79:AE79"/>
    <mergeCell ref="AF79:AG79"/>
    <mergeCell ref="AH79:AI79"/>
    <mergeCell ref="AJ79:AK79"/>
    <mergeCell ref="F80:G80"/>
    <mergeCell ref="H80:I80"/>
    <mergeCell ref="J80:K80"/>
    <mergeCell ref="L80:M80"/>
    <mergeCell ref="N80:O80"/>
    <mergeCell ref="P80:Q80"/>
    <mergeCell ref="R79:S79"/>
    <mergeCell ref="T79:U79"/>
    <mergeCell ref="V79:W79"/>
    <mergeCell ref="X79:Y79"/>
    <mergeCell ref="Z79:AA79"/>
    <mergeCell ref="AB79:AC79"/>
    <mergeCell ref="AD78:AE78"/>
    <mergeCell ref="AF78:AG78"/>
    <mergeCell ref="AH78:AI78"/>
    <mergeCell ref="AJ78:AK78"/>
    <mergeCell ref="F79:G79"/>
    <mergeCell ref="H79:I79"/>
    <mergeCell ref="J79:K79"/>
    <mergeCell ref="L79:M79"/>
    <mergeCell ref="N79:O79"/>
    <mergeCell ref="P79:Q79"/>
    <mergeCell ref="R78:S78"/>
    <mergeCell ref="T78:U78"/>
    <mergeCell ref="V78:W78"/>
    <mergeCell ref="X78:Y78"/>
    <mergeCell ref="Z78:AA78"/>
    <mergeCell ref="AB78:AC78"/>
    <mergeCell ref="AD77:AE77"/>
    <mergeCell ref="AF77:AG77"/>
    <mergeCell ref="AH77:AI77"/>
    <mergeCell ref="AJ77:AK77"/>
    <mergeCell ref="F78:G78"/>
    <mergeCell ref="H78:I78"/>
    <mergeCell ref="J78:K78"/>
    <mergeCell ref="L78:M78"/>
    <mergeCell ref="N78:O78"/>
    <mergeCell ref="P78:Q78"/>
    <mergeCell ref="R77:S77"/>
    <mergeCell ref="T77:U77"/>
    <mergeCell ref="V77:W77"/>
    <mergeCell ref="X77:Y77"/>
    <mergeCell ref="Z77:AA77"/>
    <mergeCell ref="AB77:AC77"/>
    <mergeCell ref="AD76:AE76"/>
    <mergeCell ref="AF76:AG76"/>
    <mergeCell ref="AH76:AI76"/>
    <mergeCell ref="AJ76:AK76"/>
    <mergeCell ref="F77:G77"/>
    <mergeCell ref="H77:I77"/>
    <mergeCell ref="J77:K77"/>
    <mergeCell ref="L77:M77"/>
    <mergeCell ref="N77:O77"/>
    <mergeCell ref="P77:Q77"/>
    <mergeCell ref="R76:S76"/>
    <mergeCell ref="T76:U76"/>
    <mergeCell ref="V76:W76"/>
    <mergeCell ref="X76:Y76"/>
    <mergeCell ref="Z76:AA76"/>
    <mergeCell ref="AB76:AC76"/>
    <mergeCell ref="AD75:AE75"/>
    <mergeCell ref="AF75:AG75"/>
    <mergeCell ref="AH75:AI75"/>
    <mergeCell ref="AJ75:AK75"/>
    <mergeCell ref="F76:G76"/>
    <mergeCell ref="H76:I76"/>
    <mergeCell ref="J76:K76"/>
    <mergeCell ref="L76:M76"/>
    <mergeCell ref="N76:O76"/>
    <mergeCell ref="P76:Q76"/>
    <mergeCell ref="R75:S75"/>
    <mergeCell ref="T75:U75"/>
    <mergeCell ref="V75:W75"/>
    <mergeCell ref="X75:Y75"/>
    <mergeCell ref="Z75:AA75"/>
    <mergeCell ref="AB75:AC75"/>
    <mergeCell ref="AD74:AE74"/>
    <mergeCell ref="AF74:AG74"/>
    <mergeCell ref="AH74:AI74"/>
    <mergeCell ref="AJ74:AK74"/>
    <mergeCell ref="F75:G75"/>
    <mergeCell ref="H75:I75"/>
    <mergeCell ref="J75:K75"/>
    <mergeCell ref="L75:M75"/>
    <mergeCell ref="N75:O75"/>
    <mergeCell ref="P75:Q75"/>
    <mergeCell ref="R74:S74"/>
    <mergeCell ref="T74:U74"/>
    <mergeCell ref="V74:W74"/>
    <mergeCell ref="X74:Y74"/>
    <mergeCell ref="Z74:AA74"/>
    <mergeCell ref="AB74:AC74"/>
    <mergeCell ref="AD73:AE73"/>
    <mergeCell ref="AF73:AG73"/>
    <mergeCell ref="AH73:AI73"/>
    <mergeCell ref="AJ73:AK73"/>
    <mergeCell ref="F74:G74"/>
    <mergeCell ref="H74:I74"/>
    <mergeCell ref="J74:K74"/>
    <mergeCell ref="L74:M74"/>
    <mergeCell ref="N74:O74"/>
    <mergeCell ref="P74:Q74"/>
    <mergeCell ref="R73:S73"/>
    <mergeCell ref="T73:U73"/>
    <mergeCell ref="V73:W73"/>
    <mergeCell ref="X73:Y73"/>
    <mergeCell ref="Z73:AA73"/>
    <mergeCell ref="AB73:AC73"/>
    <mergeCell ref="AD72:AE72"/>
    <mergeCell ref="AF72:AG72"/>
    <mergeCell ref="AH72:AI72"/>
    <mergeCell ref="AJ72:AK72"/>
    <mergeCell ref="F73:G73"/>
    <mergeCell ref="H73:I73"/>
    <mergeCell ref="J73:K73"/>
    <mergeCell ref="L73:M73"/>
    <mergeCell ref="N73:O73"/>
    <mergeCell ref="P73:Q73"/>
    <mergeCell ref="R72:S72"/>
    <mergeCell ref="T72:U72"/>
    <mergeCell ref="V72:W72"/>
    <mergeCell ref="X72:Y72"/>
    <mergeCell ref="Z72:AA72"/>
    <mergeCell ref="AB72:AC72"/>
    <mergeCell ref="AD71:AE71"/>
    <mergeCell ref="AF71:AG71"/>
    <mergeCell ref="AH71:AI71"/>
    <mergeCell ref="AJ71:AK71"/>
    <mergeCell ref="F72:G72"/>
    <mergeCell ref="H72:I72"/>
    <mergeCell ref="J72:K72"/>
    <mergeCell ref="L72:M72"/>
    <mergeCell ref="N72:O72"/>
    <mergeCell ref="P72:Q72"/>
    <mergeCell ref="R71:S71"/>
    <mergeCell ref="T71:U71"/>
    <mergeCell ref="V71:W71"/>
    <mergeCell ref="X71:Y71"/>
    <mergeCell ref="Z71:AA71"/>
    <mergeCell ref="AB71:AC71"/>
    <mergeCell ref="AD70:AE70"/>
    <mergeCell ref="AF70:AG70"/>
    <mergeCell ref="AH70:AI70"/>
    <mergeCell ref="AJ70:AK70"/>
    <mergeCell ref="F71:G71"/>
    <mergeCell ref="H71:I71"/>
    <mergeCell ref="J71:K71"/>
    <mergeCell ref="L71:M71"/>
    <mergeCell ref="N71:O71"/>
    <mergeCell ref="P71:Q71"/>
    <mergeCell ref="R70:S70"/>
    <mergeCell ref="T70:U70"/>
    <mergeCell ref="V70:W70"/>
    <mergeCell ref="X70:Y70"/>
    <mergeCell ref="Z70:AA70"/>
    <mergeCell ref="AB70:AC70"/>
    <mergeCell ref="AD69:AE69"/>
    <mergeCell ref="AF69:AG69"/>
    <mergeCell ref="AH69:AI69"/>
    <mergeCell ref="AJ69:AK69"/>
    <mergeCell ref="F70:G70"/>
    <mergeCell ref="H70:I70"/>
    <mergeCell ref="J70:K70"/>
    <mergeCell ref="L70:M70"/>
    <mergeCell ref="N70:O70"/>
    <mergeCell ref="P70:Q70"/>
    <mergeCell ref="R69:S69"/>
    <mergeCell ref="T69:U69"/>
    <mergeCell ref="V69:W69"/>
    <mergeCell ref="X69:Y69"/>
    <mergeCell ref="Z69:AA69"/>
    <mergeCell ref="AB69:AC69"/>
    <mergeCell ref="AD68:AE68"/>
    <mergeCell ref="AF68:AG68"/>
    <mergeCell ref="AH68:AI68"/>
    <mergeCell ref="AJ68:AK68"/>
    <mergeCell ref="F69:G69"/>
    <mergeCell ref="H69:I69"/>
    <mergeCell ref="J69:K69"/>
    <mergeCell ref="L69:M69"/>
    <mergeCell ref="N69:O69"/>
    <mergeCell ref="P69:Q69"/>
    <mergeCell ref="R68:S68"/>
    <mergeCell ref="T68:U68"/>
    <mergeCell ref="V68:W68"/>
    <mergeCell ref="X68:Y68"/>
    <mergeCell ref="Z68:AA68"/>
    <mergeCell ref="AB68:AC68"/>
    <mergeCell ref="AD67:AE67"/>
    <mergeCell ref="AF67:AG67"/>
    <mergeCell ref="AH67:AI67"/>
    <mergeCell ref="AJ67:AK67"/>
    <mergeCell ref="F68:G68"/>
    <mergeCell ref="H68:I68"/>
    <mergeCell ref="J68:K68"/>
    <mergeCell ref="L68:M68"/>
    <mergeCell ref="N68:O68"/>
    <mergeCell ref="P68:Q68"/>
    <mergeCell ref="R67:S67"/>
    <mergeCell ref="T67:U67"/>
    <mergeCell ref="V67:W67"/>
    <mergeCell ref="X67:Y67"/>
    <mergeCell ref="Z67:AA67"/>
    <mergeCell ref="AB67:AC67"/>
    <mergeCell ref="AD66:AE66"/>
    <mergeCell ref="AF66:AG66"/>
    <mergeCell ref="AH66:AI66"/>
    <mergeCell ref="AJ66:AK66"/>
    <mergeCell ref="F67:G67"/>
    <mergeCell ref="H67:I67"/>
    <mergeCell ref="J67:K67"/>
    <mergeCell ref="L67:M67"/>
    <mergeCell ref="N67:O67"/>
    <mergeCell ref="P67:Q67"/>
    <mergeCell ref="R66:S66"/>
    <mergeCell ref="T66:U66"/>
    <mergeCell ref="V66:W66"/>
    <mergeCell ref="X66:Y66"/>
    <mergeCell ref="Z66:AA66"/>
    <mergeCell ref="AB66:AC66"/>
    <mergeCell ref="AD65:AE65"/>
    <mergeCell ref="AF65:AG65"/>
    <mergeCell ref="AH65:AI65"/>
    <mergeCell ref="AJ65:AK65"/>
    <mergeCell ref="F66:G66"/>
    <mergeCell ref="H66:I66"/>
    <mergeCell ref="J66:K66"/>
    <mergeCell ref="L66:M66"/>
    <mergeCell ref="N66:O66"/>
    <mergeCell ref="P66:Q66"/>
    <mergeCell ref="R65:S65"/>
    <mergeCell ref="T65:U65"/>
    <mergeCell ref="V65:W65"/>
    <mergeCell ref="X65:Y65"/>
    <mergeCell ref="Z65:AA65"/>
    <mergeCell ref="AB65:AC65"/>
    <mergeCell ref="AD64:AE64"/>
    <mergeCell ref="AF64:AG64"/>
    <mergeCell ref="AH64:AI64"/>
    <mergeCell ref="AJ64:AK64"/>
    <mergeCell ref="F65:G65"/>
    <mergeCell ref="H65:I65"/>
    <mergeCell ref="J65:K65"/>
    <mergeCell ref="L65:M65"/>
    <mergeCell ref="N65:O65"/>
    <mergeCell ref="P65:Q65"/>
    <mergeCell ref="R64:S64"/>
    <mergeCell ref="T64:U64"/>
    <mergeCell ref="V64:W64"/>
    <mergeCell ref="X64:Y64"/>
    <mergeCell ref="Z64:AA64"/>
    <mergeCell ref="AB64:AC64"/>
    <mergeCell ref="AD63:AE63"/>
    <mergeCell ref="AF63:AG63"/>
    <mergeCell ref="AH63:AI63"/>
    <mergeCell ref="AJ63:AK63"/>
    <mergeCell ref="F64:G64"/>
    <mergeCell ref="H64:I64"/>
    <mergeCell ref="J64:K64"/>
    <mergeCell ref="L64:M64"/>
    <mergeCell ref="N64:O64"/>
    <mergeCell ref="P64:Q64"/>
    <mergeCell ref="R63:S63"/>
    <mergeCell ref="T63:U63"/>
    <mergeCell ref="V63:W63"/>
    <mergeCell ref="X63:Y63"/>
    <mergeCell ref="Z63:AA63"/>
    <mergeCell ref="AB63:AC63"/>
    <mergeCell ref="F63:G63"/>
    <mergeCell ref="H63:I63"/>
    <mergeCell ref="J63:K63"/>
    <mergeCell ref="L63:M63"/>
    <mergeCell ref="N63:O63"/>
    <mergeCell ref="P63:Q63"/>
    <mergeCell ref="Z6:AA6"/>
    <mergeCell ref="AB6:AC6"/>
    <mergeCell ref="AH61:AK61"/>
    <mergeCell ref="F62:AC62"/>
    <mergeCell ref="AD62:AE62"/>
    <mergeCell ref="AF62:AG62"/>
    <mergeCell ref="AH62:AI62"/>
    <mergeCell ref="AJ62:AK62"/>
    <mergeCell ref="T61:U61"/>
    <mergeCell ref="V61:W61"/>
    <mergeCell ref="X61:Y61"/>
    <mergeCell ref="Z61:AA61"/>
    <mergeCell ref="AB61:AC61"/>
    <mergeCell ref="AD61:AG61"/>
    <mergeCell ref="F61:G61"/>
    <mergeCell ref="H61:I61"/>
    <mergeCell ref="J61:K61"/>
    <mergeCell ref="L61:M61"/>
    <mergeCell ref="N61:O61"/>
    <mergeCell ref="P61:Q61"/>
    <mergeCell ref="R61:S61"/>
    <mergeCell ref="B3:AK3"/>
    <mergeCell ref="B4:AG4"/>
    <mergeCell ref="AF5:AH5"/>
    <mergeCell ref="AI5:AL5"/>
    <mergeCell ref="B6:G6"/>
    <mergeCell ref="H6:I6"/>
    <mergeCell ref="J6:K6"/>
    <mergeCell ref="L6:M6"/>
    <mergeCell ref="N6:O6"/>
    <mergeCell ref="P6:Q6"/>
    <mergeCell ref="AF7:AH7"/>
    <mergeCell ref="AI7:AK7"/>
    <mergeCell ref="T7:U7"/>
    <mergeCell ref="V7:W7"/>
    <mergeCell ref="X7:Y7"/>
    <mergeCell ref="Z7:AA7"/>
    <mergeCell ref="AB7:AC7"/>
    <mergeCell ref="AD7:AE7"/>
    <mergeCell ref="AD6:AE6"/>
    <mergeCell ref="AF6:AH6"/>
    <mergeCell ref="AI6:AK6"/>
    <mergeCell ref="B7:G7"/>
    <mergeCell ref="H7:I7"/>
    <mergeCell ref="J7:K7"/>
    <mergeCell ref="L7:M7"/>
    <mergeCell ref="N7:O7"/>
    <mergeCell ref="P7:Q7"/>
    <mergeCell ref="R7:S7"/>
    <mergeCell ref="R6:S6"/>
    <mergeCell ref="T6:U6"/>
    <mergeCell ref="V6:W6"/>
    <mergeCell ref="X6:Y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J147:K147"/>
    <mergeCell ref="J148:K148"/>
    <mergeCell ref="J149:K149"/>
    <mergeCell ref="J150:K150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L147:M147"/>
    <mergeCell ref="L148:M148"/>
    <mergeCell ref="L149:M149"/>
    <mergeCell ref="L150:M15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161:M161"/>
    <mergeCell ref="L162:M162"/>
    <mergeCell ref="L163:M163"/>
    <mergeCell ref="L164:M164"/>
    <mergeCell ref="L165:M165"/>
    <mergeCell ref="L166:M166"/>
    <mergeCell ref="L167:M167"/>
    <mergeCell ref="L168:M168"/>
    <mergeCell ref="L169:M169"/>
    <mergeCell ref="L170:M170"/>
    <mergeCell ref="L171:M171"/>
    <mergeCell ref="L172:M172"/>
    <mergeCell ref="L173:M173"/>
    <mergeCell ref="L174:M174"/>
    <mergeCell ref="L175:M175"/>
    <mergeCell ref="L176:M176"/>
    <mergeCell ref="L177:M177"/>
    <mergeCell ref="L178:M178"/>
    <mergeCell ref="L179:M179"/>
    <mergeCell ref="L180:M180"/>
    <mergeCell ref="L181:M181"/>
    <mergeCell ref="L182:M182"/>
    <mergeCell ref="L183:M183"/>
    <mergeCell ref="L184:M184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193:M193"/>
    <mergeCell ref="L194:M194"/>
    <mergeCell ref="L195:M195"/>
    <mergeCell ref="L196:M196"/>
    <mergeCell ref="L197:M197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N156:O156"/>
    <mergeCell ref="N157:O157"/>
    <mergeCell ref="N158:O158"/>
    <mergeCell ref="N159:O159"/>
    <mergeCell ref="N160:O160"/>
    <mergeCell ref="N161:O161"/>
    <mergeCell ref="N162:O162"/>
    <mergeCell ref="N163:O163"/>
    <mergeCell ref="N164:O164"/>
    <mergeCell ref="N165:O165"/>
    <mergeCell ref="N166:O166"/>
    <mergeCell ref="N167:O167"/>
    <mergeCell ref="N168:O168"/>
    <mergeCell ref="N169:O169"/>
    <mergeCell ref="N170:O170"/>
    <mergeCell ref="N171:O171"/>
    <mergeCell ref="N172:O172"/>
    <mergeCell ref="N173:O173"/>
    <mergeCell ref="N174:O174"/>
    <mergeCell ref="N175:O175"/>
    <mergeCell ref="N176:O176"/>
    <mergeCell ref="N177:O177"/>
    <mergeCell ref="N178:O178"/>
    <mergeCell ref="N179:O179"/>
    <mergeCell ref="N180:O180"/>
    <mergeCell ref="N181:O181"/>
    <mergeCell ref="N182:O182"/>
    <mergeCell ref="N183:O183"/>
    <mergeCell ref="N184:O184"/>
    <mergeCell ref="N185:O185"/>
    <mergeCell ref="N186:O186"/>
    <mergeCell ref="N187:O187"/>
    <mergeCell ref="N188:O188"/>
    <mergeCell ref="N189:O189"/>
    <mergeCell ref="N190:O190"/>
    <mergeCell ref="N191:O191"/>
    <mergeCell ref="N192:O192"/>
    <mergeCell ref="N193:O193"/>
    <mergeCell ref="N194:O194"/>
    <mergeCell ref="N195:O195"/>
    <mergeCell ref="N196:O196"/>
    <mergeCell ref="N197:O197"/>
    <mergeCell ref="P147:Q147"/>
    <mergeCell ref="P148:Q148"/>
    <mergeCell ref="P149:Q149"/>
    <mergeCell ref="P150:Q150"/>
    <mergeCell ref="P151:Q151"/>
    <mergeCell ref="P152:Q152"/>
    <mergeCell ref="P153:Q153"/>
    <mergeCell ref="P154:Q154"/>
    <mergeCell ref="P155:Q155"/>
    <mergeCell ref="P156:Q156"/>
    <mergeCell ref="P157:Q157"/>
    <mergeCell ref="P158:Q158"/>
    <mergeCell ref="P159:Q159"/>
    <mergeCell ref="P160:Q160"/>
    <mergeCell ref="P161:Q161"/>
    <mergeCell ref="P162:Q162"/>
    <mergeCell ref="P163:Q163"/>
    <mergeCell ref="P164:Q164"/>
    <mergeCell ref="P165:Q165"/>
    <mergeCell ref="P166:Q166"/>
    <mergeCell ref="P167:Q167"/>
    <mergeCell ref="P168:Q168"/>
    <mergeCell ref="P169:Q169"/>
    <mergeCell ref="P170:Q170"/>
    <mergeCell ref="P171:Q171"/>
    <mergeCell ref="P172:Q172"/>
    <mergeCell ref="P173:Q173"/>
    <mergeCell ref="P174:Q174"/>
    <mergeCell ref="P175:Q175"/>
    <mergeCell ref="P176:Q176"/>
    <mergeCell ref="P177:Q177"/>
    <mergeCell ref="P178:Q178"/>
    <mergeCell ref="P179:Q179"/>
    <mergeCell ref="P180:Q180"/>
    <mergeCell ref="P181:Q181"/>
    <mergeCell ref="P182:Q182"/>
    <mergeCell ref="P183:Q183"/>
    <mergeCell ref="P184:Q184"/>
    <mergeCell ref="P185:Q185"/>
    <mergeCell ref="P186:Q186"/>
    <mergeCell ref="P187:Q187"/>
    <mergeCell ref="P188:Q188"/>
    <mergeCell ref="P189:Q189"/>
    <mergeCell ref="P190:Q190"/>
    <mergeCell ref="P191:Q191"/>
    <mergeCell ref="P192:Q192"/>
    <mergeCell ref="P193:Q193"/>
    <mergeCell ref="P194:Q194"/>
    <mergeCell ref="P195:Q195"/>
    <mergeCell ref="P196:Q196"/>
    <mergeCell ref="P197:Q197"/>
    <mergeCell ref="R147:S147"/>
    <mergeCell ref="R148:S148"/>
    <mergeCell ref="R149:S149"/>
    <mergeCell ref="R150:S150"/>
    <mergeCell ref="R151:S151"/>
    <mergeCell ref="R152:S152"/>
    <mergeCell ref="R153:S153"/>
    <mergeCell ref="R154:S154"/>
    <mergeCell ref="R155:S155"/>
    <mergeCell ref="R156:S156"/>
    <mergeCell ref="R157:S157"/>
    <mergeCell ref="R158:S158"/>
    <mergeCell ref="R159:S159"/>
    <mergeCell ref="R160:S160"/>
    <mergeCell ref="R161:S161"/>
    <mergeCell ref="R162:S162"/>
    <mergeCell ref="R163:S163"/>
    <mergeCell ref="R164:S164"/>
    <mergeCell ref="R165:S165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183:S183"/>
    <mergeCell ref="R184:S184"/>
    <mergeCell ref="R185:S185"/>
    <mergeCell ref="R186:S186"/>
    <mergeCell ref="R187:S187"/>
    <mergeCell ref="R188:S188"/>
    <mergeCell ref="R189:S189"/>
    <mergeCell ref="R190:S190"/>
    <mergeCell ref="R191:S191"/>
    <mergeCell ref="R192:S192"/>
    <mergeCell ref="R193:S193"/>
    <mergeCell ref="R194:S194"/>
    <mergeCell ref="R195:S195"/>
    <mergeCell ref="R196:S196"/>
    <mergeCell ref="R197:S197"/>
    <mergeCell ref="T147:U147"/>
    <mergeCell ref="T148:U148"/>
    <mergeCell ref="T149:U149"/>
    <mergeCell ref="T150:U150"/>
    <mergeCell ref="T151:U151"/>
    <mergeCell ref="T152:U152"/>
    <mergeCell ref="T153:U153"/>
    <mergeCell ref="T154:U154"/>
    <mergeCell ref="T155:U155"/>
    <mergeCell ref="T156:U156"/>
    <mergeCell ref="T157:U157"/>
    <mergeCell ref="T158:U158"/>
    <mergeCell ref="T159:U159"/>
    <mergeCell ref="T160:U160"/>
    <mergeCell ref="T161:U161"/>
    <mergeCell ref="T162:U162"/>
    <mergeCell ref="T163:U163"/>
    <mergeCell ref="T164:U164"/>
    <mergeCell ref="T165:U165"/>
    <mergeCell ref="T166:U166"/>
    <mergeCell ref="T167:U167"/>
    <mergeCell ref="T168:U168"/>
    <mergeCell ref="T169:U169"/>
    <mergeCell ref="T170:U170"/>
    <mergeCell ref="T171:U171"/>
    <mergeCell ref="T172:U172"/>
    <mergeCell ref="T173:U173"/>
    <mergeCell ref="T174:U174"/>
    <mergeCell ref="T175:U175"/>
    <mergeCell ref="T176:U176"/>
    <mergeCell ref="T177:U177"/>
    <mergeCell ref="T178:U178"/>
    <mergeCell ref="T179:U179"/>
    <mergeCell ref="T180:U180"/>
    <mergeCell ref="T181:U181"/>
    <mergeCell ref="T182:U182"/>
    <mergeCell ref="T183:U183"/>
    <mergeCell ref="T184:U184"/>
    <mergeCell ref="T185:U185"/>
    <mergeCell ref="T186:U186"/>
    <mergeCell ref="T187:U187"/>
    <mergeCell ref="T188:U188"/>
    <mergeCell ref="T189:U189"/>
    <mergeCell ref="T190:U190"/>
    <mergeCell ref="T191:U191"/>
    <mergeCell ref="T192:U192"/>
    <mergeCell ref="T193:U193"/>
    <mergeCell ref="T194:U194"/>
    <mergeCell ref="T195:U195"/>
    <mergeCell ref="T196:U196"/>
    <mergeCell ref="T197:U197"/>
    <mergeCell ref="V147:W147"/>
    <mergeCell ref="V148:W148"/>
    <mergeCell ref="V149:W149"/>
    <mergeCell ref="V150:W150"/>
    <mergeCell ref="V151:W151"/>
    <mergeCell ref="V152:W152"/>
    <mergeCell ref="V153:W153"/>
    <mergeCell ref="V154:W154"/>
    <mergeCell ref="V155:W155"/>
    <mergeCell ref="V156:W156"/>
    <mergeCell ref="V157:W157"/>
    <mergeCell ref="V158:W158"/>
    <mergeCell ref="V159:W159"/>
    <mergeCell ref="V160:W160"/>
    <mergeCell ref="V161:W161"/>
    <mergeCell ref="V162:W162"/>
    <mergeCell ref="V163:W163"/>
    <mergeCell ref="V164:W164"/>
    <mergeCell ref="V165:W165"/>
    <mergeCell ref="V166:W166"/>
    <mergeCell ref="V167:W167"/>
    <mergeCell ref="V168:W168"/>
    <mergeCell ref="V169:W169"/>
    <mergeCell ref="V170:W170"/>
    <mergeCell ref="V171:W171"/>
    <mergeCell ref="V172:W172"/>
    <mergeCell ref="V173:W173"/>
    <mergeCell ref="V174:W174"/>
    <mergeCell ref="V175:W175"/>
    <mergeCell ref="V176:W176"/>
    <mergeCell ref="V177:W177"/>
    <mergeCell ref="V178:W178"/>
    <mergeCell ref="V179:W179"/>
    <mergeCell ref="V180:W180"/>
    <mergeCell ref="V181:W181"/>
    <mergeCell ref="V182:W182"/>
    <mergeCell ref="V183:W183"/>
    <mergeCell ref="V184:W184"/>
    <mergeCell ref="V185:W185"/>
    <mergeCell ref="V186:W186"/>
    <mergeCell ref="V187:W187"/>
    <mergeCell ref="V188:W188"/>
    <mergeCell ref="V189:W189"/>
    <mergeCell ref="V190:W190"/>
    <mergeCell ref="V191:W191"/>
    <mergeCell ref="V192:W192"/>
    <mergeCell ref="V193:W193"/>
    <mergeCell ref="V194:W194"/>
    <mergeCell ref="V195:W195"/>
    <mergeCell ref="V196:W196"/>
    <mergeCell ref="V197:W197"/>
    <mergeCell ref="X147:Y147"/>
    <mergeCell ref="X148:Y148"/>
    <mergeCell ref="X149:Y149"/>
    <mergeCell ref="X150:Y150"/>
    <mergeCell ref="X151:Y151"/>
    <mergeCell ref="X152:Y152"/>
    <mergeCell ref="X153:Y153"/>
    <mergeCell ref="X154:Y154"/>
    <mergeCell ref="X155:Y155"/>
    <mergeCell ref="X156:Y156"/>
    <mergeCell ref="X157:Y157"/>
    <mergeCell ref="X158:Y158"/>
    <mergeCell ref="X159:Y159"/>
    <mergeCell ref="X160:Y160"/>
    <mergeCell ref="X161:Y161"/>
    <mergeCell ref="X162:Y162"/>
    <mergeCell ref="X163:Y163"/>
    <mergeCell ref="X164:Y164"/>
    <mergeCell ref="X165:Y165"/>
    <mergeCell ref="X166:Y166"/>
    <mergeCell ref="X167:Y167"/>
    <mergeCell ref="X168:Y168"/>
    <mergeCell ref="X169:Y169"/>
    <mergeCell ref="X170:Y170"/>
    <mergeCell ref="X171:Y171"/>
    <mergeCell ref="X172:Y172"/>
    <mergeCell ref="X173:Y173"/>
    <mergeCell ref="X174:Y174"/>
    <mergeCell ref="X175:Y175"/>
    <mergeCell ref="X176:Y176"/>
    <mergeCell ref="X177:Y177"/>
    <mergeCell ref="X178:Y178"/>
    <mergeCell ref="X179:Y179"/>
    <mergeCell ref="X180:Y180"/>
    <mergeCell ref="X181:Y181"/>
    <mergeCell ref="X182:Y182"/>
    <mergeCell ref="X183:Y183"/>
    <mergeCell ref="X184:Y184"/>
    <mergeCell ref="X185:Y185"/>
    <mergeCell ref="X186:Y186"/>
    <mergeCell ref="X187:Y187"/>
    <mergeCell ref="X188:Y188"/>
    <mergeCell ref="X189:Y189"/>
    <mergeCell ref="X190:Y190"/>
    <mergeCell ref="X191:Y191"/>
    <mergeCell ref="X192:Y192"/>
    <mergeCell ref="X193:Y193"/>
    <mergeCell ref="X194:Y194"/>
    <mergeCell ref="X195:Y195"/>
    <mergeCell ref="X196:Y196"/>
    <mergeCell ref="X197:Y197"/>
    <mergeCell ref="Z147:AA147"/>
    <mergeCell ref="Z148:AA148"/>
    <mergeCell ref="Z149:AA149"/>
    <mergeCell ref="Z150:AA150"/>
    <mergeCell ref="Z151:AA151"/>
    <mergeCell ref="Z152:AA152"/>
    <mergeCell ref="Z153:AA153"/>
    <mergeCell ref="Z154:AA154"/>
    <mergeCell ref="Z155:AA155"/>
    <mergeCell ref="Z156:AA156"/>
    <mergeCell ref="Z157:AA157"/>
    <mergeCell ref="Z158:AA158"/>
    <mergeCell ref="Z159:AA159"/>
    <mergeCell ref="Z160:AA160"/>
    <mergeCell ref="Z161:AA161"/>
    <mergeCell ref="Z162:AA162"/>
    <mergeCell ref="Z163:AA163"/>
    <mergeCell ref="Z164:AA164"/>
    <mergeCell ref="Z165:AA165"/>
    <mergeCell ref="Z166:AA166"/>
    <mergeCell ref="Z167:AA167"/>
    <mergeCell ref="Z168:AA168"/>
    <mergeCell ref="Z169:AA169"/>
    <mergeCell ref="Z170:AA170"/>
    <mergeCell ref="Z171:AA171"/>
    <mergeCell ref="Z172:AA172"/>
    <mergeCell ref="Z173:AA173"/>
    <mergeCell ref="Z174:AA174"/>
    <mergeCell ref="Z175:AA175"/>
    <mergeCell ref="Z176:AA176"/>
    <mergeCell ref="Z177:AA177"/>
    <mergeCell ref="Z178:AA178"/>
    <mergeCell ref="Z179:AA179"/>
    <mergeCell ref="Z180:AA180"/>
    <mergeCell ref="Z181:AA181"/>
    <mergeCell ref="Z182:AA182"/>
    <mergeCell ref="Z183:AA183"/>
    <mergeCell ref="Z184:AA184"/>
    <mergeCell ref="Z185:AA185"/>
    <mergeCell ref="Z186:AA186"/>
    <mergeCell ref="Z187:AA187"/>
    <mergeCell ref="Z188:AA188"/>
    <mergeCell ref="Z189:AA189"/>
    <mergeCell ref="Z190:AA190"/>
    <mergeCell ref="Z191:AA191"/>
    <mergeCell ref="Z192:AA192"/>
    <mergeCell ref="Z193:AA193"/>
    <mergeCell ref="Z194:AA194"/>
    <mergeCell ref="Z195:AA195"/>
    <mergeCell ref="Z196:AA196"/>
    <mergeCell ref="Z197:AA197"/>
    <mergeCell ref="AB147:AC147"/>
    <mergeCell ref="AB148:AC148"/>
    <mergeCell ref="AB149:AC149"/>
    <mergeCell ref="AB150:AC150"/>
    <mergeCell ref="AB151:AC151"/>
    <mergeCell ref="AB152:AC152"/>
    <mergeCell ref="AB153:AC153"/>
    <mergeCell ref="AB154:AC154"/>
    <mergeCell ref="AB155:AC155"/>
    <mergeCell ref="AB156:AC156"/>
    <mergeCell ref="AB157:AC157"/>
    <mergeCell ref="AB158:AC158"/>
    <mergeCell ref="AB159:AC159"/>
    <mergeCell ref="AB160:AC160"/>
    <mergeCell ref="AB161:AC161"/>
    <mergeCell ref="AB162:AC162"/>
    <mergeCell ref="AB163:AC163"/>
    <mergeCell ref="AB164:AC164"/>
    <mergeCell ref="AB165:AC165"/>
    <mergeCell ref="AB166:AC166"/>
    <mergeCell ref="AB167:AC167"/>
    <mergeCell ref="AB168:AC168"/>
    <mergeCell ref="AB169:AC169"/>
    <mergeCell ref="AB170:AC170"/>
    <mergeCell ref="AB171:AC171"/>
    <mergeCell ref="AB172:AC172"/>
    <mergeCell ref="AB173:AC173"/>
    <mergeCell ref="AB174:AC174"/>
    <mergeCell ref="AB175:AC175"/>
    <mergeCell ref="AB176:AC176"/>
    <mergeCell ref="AB177:AC177"/>
    <mergeCell ref="AB178:AC178"/>
    <mergeCell ref="AB179:AC179"/>
    <mergeCell ref="AB180:AC180"/>
    <mergeCell ref="AB181:AC181"/>
    <mergeCell ref="AB182:AC182"/>
    <mergeCell ref="AB183:AC183"/>
    <mergeCell ref="AB184:AC184"/>
    <mergeCell ref="AB185:AC185"/>
    <mergeCell ref="AB186:AC186"/>
    <mergeCell ref="AB187:AC187"/>
    <mergeCell ref="AB188:AC188"/>
    <mergeCell ref="AB189:AC189"/>
    <mergeCell ref="AB190:AC190"/>
    <mergeCell ref="AB191:AC191"/>
    <mergeCell ref="AB192:AC192"/>
    <mergeCell ref="AB193:AC193"/>
    <mergeCell ref="AB194:AC194"/>
    <mergeCell ref="AB195:AC195"/>
    <mergeCell ref="AB196:AC196"/>
    <mergeCell ref="AB197:AC197"/>
    <mergeCell ref="AD147:AE147"/>
    <mergeCell ref="AD148:AE148"/>
    <mergeCell ref="AD149:AE149"/>
    <mergeCell ref="AD150:AE150"/>
    <mergeCell ref="AD151:AE151"/>
    <mergeCell ref="AD152:AE152"/>
    <mergeCell ref="AD153:AE153"/>
    <mergeCell ref="AD154:AE154"/>
    <mergeCell ref="AD155:AE155"/>
    <mergeCell ref="AD156:AE156"/>
    <mergeCell ref="AD157:AE157"/>
    <mergeCell ref="AD158:AE158"/>
    <mergeCell ref="AD159:AE159"/>
    <mergeCell ref="AD160:AE160"/>
    <mergeCell ref="AD161:AE161"/>
    <mergeCell ref="AD162:AE162"/>
    <mergeCell ref="AD163:AE163"/>
    <mergeCell ref="AD164:AE164"/>
    <mergeCell ref="AD165:AE165"/>
    <mergeCell ref="AD166:AE166"/>
    <mergeCell ref="AD167:AE167"/>
    <mergeCell ref="AD168:AE168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AD177:AE177"/>
    <mergeCell ref="AD178:AE178"/>
    <mergeCell ref="AD179:AE179"/>
    <mergeCell ref="AD180:AE180"/>
    <mergeCell ref="AD181:AE181"/>
    <mergeCell ref="AD182:AE182"/>
    <mergeCell ref="AD183:AE183"/>
    <mergeCell ref="AD184:AE184"/>
    <mergeCell ref="AD185:AE185"/>
    <mergeCell ref="AD186:AE186"/>
    <mergeCell ref="AD187:AE187"/>
    <mergeCell ref="AD188:AE188"/>
    <mergeCell ref="AD189:AE189"/>
    <mergeCell ref="AD190:AE190"/>
    <mergeCell ref="AD191:AE191"/>
    <mergeCell ref="AD192:AE192"/>
    <mergeCell ref="AD193:AE193"/>
    <mergeCell ref="AD194:AE194"/>
    <mergeCell ref="AD195:AE195"/>
    <mergeCell ref="AD196:AE196"/>
    <mergeCell ref="AD197:AE197"/>
    <mergeCell ref="AF147:AG147"/>
    <mergeCell ref="AF148:AG148"/>
    <mergeCell ref="AF149:AG149"/>
    <mergeCell ref="AF150:AG150"/>
    <mergeCell ref="AF151:AG151"/>
    <mergeCell ref="AF152:AG152"/>
    <mergeCell ref="AF153:AG153"/>
    <mergeCell ref="AF154:AG154"/>
    <mergeCell ref="AF155:AG155"/>
    <mergeCell ref="AF156:AG156"/>
    <mergeCell ref="AF157:AG157"/>
    <mergeCell ref="AF158:AG158"/>
    <mergeCell ref="AF159:AG159"/>
    <mergeCell ref="AF160:AG160"/>
    <mergeCell ref="AF161:AG161"/>
    <mergeCell ref="AF162:AG162"/>
    <mergeCell ref="AF163:AG163"/>
    <mergeCell ref="AF164:AG164"/>
    <mergeCell ref="AF165:AG165"/>
    <mergeCell ref="AF166:AG166"/>
    <mergeCell ref="AF167:AG167"/>
    <mergeCell ref="AF168:AG168"/>
    <mergeCell ref="AF169:AG169"/>
    <mergeCell ref="AF170:AG170"/>
    <mergeCell ref="AF171:AG171"/>
    <mergeCell ref="AF172:AG172"/>
    <mergeCell ref="AF173:AG173"/>
    <mergeCell ref="AF174:AG174"/>
    <mergeCell ref="AF175:AG175"/>
    <mergeCell ref="AF176:AG176"/>
    <mergeCell ref="AF177:AG177"/>
    <mergeCell ref="AF178:AG178"/>
    <mergeCell ref="AF179:AG179"/>
    <mergeCell ref="AF180:AG180"/>
    <mergeCell ref="AF181:AG181"/>
    <mergeCell ref="AF182:AG182"/>
    <mergeCell ref="AF183:AG183"/>
    <mergeCell ref="AF184:AG184"/>
    <mergeCell ref="AF185:AG185"/>
    <mergeCell ref="AF186:AG186"/>
    <mergeCell ref="AF187:AG187"/>
    <mergeCell ref="AF188:AG188"/>
    <mergeCell ref="AF189:AG189"/>
    <mergeCell ref="AF190:AG190"/>
    <mergeCell ref="AF191:AG191"/>
    <mergeCell ref="AF192:AG192"/>
    <mergeCell ref="AF193:AG193"/>
    <mergeCell ref="AF194:AG194"/>
    <mergeCell ref="AF195:AG195"/>
    <mergeCell ref="AF196:AG196"/>
    <mergeCell ref="AF197:AG197"/>
    <mergeCell ref="AH147:AI147"/>
    <mergeCell ref="AH148:AI148"/>
    <mergeCell ref="AH149:AI149"/>
    <mergeCell ref="AH150:AI150"/>
    <mergeCell ref="AH151:AI151"/>
    <mergeCell ref="AH152:AI152"/>
    <mergeCell ref="AH153:AI153"/>
    <mergeCell ref="AH154:AI154"/>
    <mergeCell ref="AH155:AI155"/>
    <mergeCell ref="AH156:AI156"/>
    <mergeCell ref="AH157:AI157"/>
    <mergeCell ref="AH158:AI158"/>
    <mergeCell ref="AH159:AI159"/>
    <mergeCell ref="AH160:AI160"/>
    <mergeCell ref="AH161:AI161"/>
    <mergeCell ref="AH162:AI162"/>
    <mergeCell ref="AH163:AI163"/>
    <mergeCell ref="AH164:AI164"/>
    <mergeCell ref="AH165:AI165"/>
    <mergeCell ref="AH166:AI166"/>
    <mergeCell ref="AH167:AI167"/>
    <mergeCell ref="AH168:AI168"/>
    <mergeCell ref="AH169:AI169"/>
    <mergeCell ref="AH170:AI170"/>
    <mergeCell ref="AH171:AI171"/>
    <mergeCell ref="AH172:AI172"/>
    <mergeCell ref="AH173:AI173"/>
    <mergeCell ref="AH174:AI174"/>
    <mergeCell ref="AH175:AI175"/>
    <mergeCell ref="AH176:AI176"/>
    <mergeCell ref="AH177:AI177"/>
    <mergeCell ref="AH178:AI178"/>
    <mergeCell ref="AH179:AI179"/>
    <mergeCell ref="AH180:AI180"/>
    <mergeCell ref="AH181:AI181"/>
    <mergeCell ref="AH182:AI182"/>
    <mergeCell ref="AH183:AI183"/>
    <mergeCell ref="AH184:AI184"/>
    <mergeCell ref="AH185:AI185"/>
    <mergeCell ref="AH186:AI186"/>
    <mergeCell ref="AH187:AI187"/>
    <mergeCell ref="AH188:AI188"/>
    <mergeCell ref="AH189:AI189"/>
    <mergeCell ref="AH190:AI190"/>
    <mergeCell ref="AH191:AI191"/>
    <mergeCell ref="AH192:AI192"/>
    <mergeCell ref="AH193:AI193"/>
    <mergeCell ref="AH194:AI194"/>
    <mergeCell ref="AH195:AI195"/>
    <mergeCell ref="AH196:AI196"/>
    <mergeCell ref="AH197:AI197"/>
    <mergeCell ref="AJ147:AK147"/>
    <mergeCell ref="AJ148:AK148"/>
    <mergeCell ref="AJ149:AK149"/>
    <mergeCell ref="AJ150:AK150"/>
    <mergeCell ref="AJ151:AK151"/>
    <mergeCell ref="AJ152:AK152"/>
    <mergeCell ref="AJ153:AK153"/>
    <mergeCell ref="AJ154:AK154"/>
    <mergeCell ref="AJ155:AK155"/>
    <mergeCell ref="AJ156:AK156"/>
    <mergeCell ref="AJ157:AK157"/>
    <mergeCell ref="AJ158:AK158"/>
    <mergeCell ref="AJ159:AK159"/>
    <mergeCell ref="AJ160:AK160"/>
    <mergeCell ref="AJ161:AK161"/>
    <mergeCell ref="AJ162:AK162"/>
    <mergeCell ref="AJ163:AK163"/>
    <mergeCell ref="AJ164:AK164"/>
    <mergeCell ref="AJ165:AK165"/>
    <mergeCell ref="AJ166:AK166"/>
    <mergeCell ref="AJ167:AK167"/>
    <mergeCell ref="AJ168:AK168"/>
    <mergeCell ref="AJ169:AK169"/>
    <mergeCell ref="AJ170:AK170"/>
    <mergeCell ref="AJ171:AK171"/>
    <mergeCell ref="AJ172:AK172"/>
    <mergeCell ref="AJ173:AK173"/>
    <mergeCell ref="AJ174:AK174"/>
    <mergeCell ref="AJ175:AK175"/>
    <mergeCell ref="AJ176:AK176"/>
    <mergeCell ref="AJ177:AK177"/>
    <mergeCell ref="AJ178:AK178"/>
    <mergeCell ref="AJ179:AK179"/>
    <mergeCell ref="AJ180:AK180"/>
    <mergeCell ref="AJ181:AK181"/>
    <mergeCell ref="AJ182:AK182"/>
    <mergeCell ref="AJ183:AK183"/>
    <mergeCell ref="AJ184:AK184"/>
    <mergeCell ref="AJ185:AK185"/>
    <mergeCell ref="AJ186:AK186"/>
    <mergeCell ref="AJ187:AK187"/>
    <mergeCell ref="AJ188:AK188"/>
    <mergeCell ref="AJ189:AK189"/>
    <mergeCell ref="AJ190:AK190"/>
    <mergeCell ref="AJ191:AK191"/>
    <mergeCell ref="AJ192:AK192"/>
    <mergeCell ref="AJ193:AK193"/>
    <mergeCell ref="AJ194:AK194"/>
    <mergeCell ref="AJ195:AK195"/>
    <mergeCell ref="AJ196:AK196"/>
    <mergeCell ref="AJ197:AK197"/>
  </mergeCells>
  <dataValidations count="2">
    <dataValidation allowBlank="1" showErrorMessage="1" sqref="B5" xr:uid="{00000000-0002-0000-0100-000000000000}"/>
    <dataValidation type="list" allowBlank="1" showErrorMessage="1" sqref="B7:G7" xr:uid="{00000000-0002-0000-0100-000001000000}">
      <formula1>$B$105:$B$266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1"/>
  <sheetViews>
    <sheetView zoomScale="93" zoomScaleNormal="93" workbookViewId="0">
      <selection activeCell="F6" sqref="F6"/>
    </sheetView>
  </sheetViews>
  <sheetFormatPr defaultColWidth="11.42578125" defaultRowHeight="14.45"/>
  <cols>
    <col min="1" max="1" width="14.42578125" customWidth="1"/>
    <col min="2" max="2" width="17" customWidth="1"/>
    <col min="3" max="3" width="28" customWidth="1"/>
    <col min="4" max="4" width="18" customWidth="1"/>
    <col min="5" max="5" width="23" bestFit="1" customWidth="1"/>
    <col min="6" max="6" width="14.140625" customWidth="1"/>
    <col min="7" max="7" width="27.5703125" bestFit="1" customWidth="1"/>
    <col min="14" max="14" width="13.5703125" customWidth="1"/>
  </cols>
  <sheetData>
    <row r="1" spans="1:15" ht="15" thickBot="1">
      <c r="A1" s="85" t="s">
        <v>211</v>
      </c>
      <c r="B1" s="77" t="s">
        <v>212</v>
      </c>
      <c r="C1" s="77"/>
      <c r="D1" s="158"/>
      <c r="E1" s="158"/>
      <c r="F1" s="99"/>
      <c r="G1" s="8"/>
      <c r="H1" s="8"/>
      <c r="I1" s="8"/>
      <c r="J1" s="8"/>
      <c r="K1" s="8"/>
      <c r="L1" s="8"/>
      <c r="M1" s="8"/>
      <c r="N1" s="8"/>
      <c r="O1" s="9"/>
    </row>
    <row r="2" spans="1:15">
      <c r="A2" s="151" t="s">
        <v>213</v>
      </c>
      <c r="B2" s="8" t="s">
        <v>214</v>
      </c>
      <c r="C2" s="8"/>
      <c r="D2" s="78"/>
      <c r="E2" s="79" t="s">
        <v>215</v>
      </c>
      <c r="O2" s="11"/>
    </row>
    <row r="3" spans="1:15">
      <c r="A3" s="152"/>
      <c r="B3" t="s">
        <v>216</v>
      </c>
      <c r="D3" s="75"/>
      <c r="E3" s="12" t="s">
        <v>215</v>
      </c>
      <c r="O3" s="11"/>
    </row>
    <row r="4" spans="1:15">
      <c r="A4" s="152"/>
      <c r="B4" t="s">
        <v>217</v>
      </c>
      <c r="D4" s="75"/>
      <c r="E4" s="12" t="s">
        <v>215</v>
      </c>
      <c r="O4" s="11"/>
    </row>
    <row r="5" spans="1:15" ht="15" thickBot="1">
      <c r="A5" s="153"/>
      <c r="B5" s="14" t="s">
        <v>218</v>
      </c>
      <c r="C5" s="14"/>
      <c r="D5" s="80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1:15" ht="15" customHeight="1">
      <c r="A6" s="155" t="s">
        <v>219</v>
      </c>
      <c r="B6" s="81" t="s">
        <v>220</v>
      </c>
      <c r="C6" s="8"/>
      <c r="D6" s="8"/>
      <c r="E6" s="8"/>
      <c r="F6" s="82" t="s">
        <v>221</v>
      </c>
      <c r="G6" s="8"/>
      <c r="H6" s="8"/>
      <c r="I6" s="8"/>
      <c r="J6" s="8"/>
      <c r="K6" s="8"/>
      <c r="L6" s="8"/>
      <c r="M6" s="8"/>
      <c r="N6" s="8"/>
      <c r="O6" s="9"/>
    </row>
    <row r="7" spans="1:15">
      <c r="A7" s="156"/>
      <c r="C7" t="s">
        <v>222</v>
      </c>
      <c r="D7" s="76"/>
      <c r="E7" s="12" t="s">
        <v>223</v>
      </c>
      <c r="O7" s="11"/>
    </row>
    <row r="8" spans="1:15">
      <c r="A8" s="156"/>
      <c r="C8" t="s">
        <v>224</v>
      </c>
      <c r="D8" s="76"/>
      <c r="E8" s="12" t="s">
        <v>223</v>
      </c>
      <c r="O8" s="11"/>
    </row>
    <row r="9" spans="1:15">
      <c r="A9" s="156"/>
      <c r="C9" s="83" t="s">
        <v>225</v>
      </c>
      <c r="D9" s="7">
        <f>SUM(D7:D8)</f>
        <v>0</v>
      </c>
      <c r="E9" s="12" t="s">
        <v>223</v>
      </c>
      <c r="O9" s="11"/>
    </row>
    <row r="10" spans="1:15" ht="15" thickBot="1">
      <c r="A10" s="156"/>
      <c r="B10" s="5" t="s">
        <v>226</v>
      </c>
      <c r="O10" s="11"/>
    </row>
    <row r="11" spans="1:15">
      <c r="A11" s="156"/>
      <c r="C11" s="16" t="s">
        <v>227</v>
      </c>
      <c r="D11" s="8"/>
      <c r="E11" s="8"/>
      <c r="F11" s="8"/>
      <c r="G11" s="8"/>
      <c r="H11" s="8"/>
      <c r="I11" s="9"/>
      <c r="J11" s="16" t="s">
        <v>228</v>
      </c>
      <c r="K11" s="8"/>
      <c r="L11" s="8"/>
      <c r="M11" s="8"/>
      <c r="N11" s="8"/>
      <c r="O11" s="9"/>
    </row>
    <row r="12" spans="1:15">
      <c r="A12" s="156"/>
      <c r="C12" s="10"/>
      <c r="D12" t="s">
        <v>229</v>
      </c>
      <c r="E12" t="s">
        <v>230</v>
      </c>
      <c r="I12" s="11"/>
      <c r="M12" t="s">
        <v>229</v>
      </c>
      <c r="N12" t="s">
        <v>230</v>
      </c>
      <c r="O12" s="11"/>
    </row>
    <row r="13" spans="1:15">
      <c r="A13" s="156"/>
      <c r="C13" s="10" t="s">
        <v>231</v>
      </c>
      <c r="D13" s="75"/>
      <c r="E13" s="7">
        <f>(D13*62*365)/1000</f>
        <v>0</v>
      </c>
      <c r="F13" t="s">
        <v>223</v>
      </c>
      <c r="H13" s="12"/>
      <c r="I13" s="11"/>
      <c r="J13" s="10" t="s">
        <v>232</v>
      </c>
      <c r="M13" s="75"/>
      <c r="N13" s="7">
        <f>(M13*7*365)/1000</f>
        <v>0</v>
      </c>
      <c r="O13" s="11" t="s">
        <v>223</v>
      </c>
    </row>
    <row r="14" spans="1:15">
      <c r="A14" s="156"/>
      <c r="C14" s="10" t="s">
        <v>233</v>
      </c>
      <c r="D14" s="75"/>
      <c r="E14" s="7">
        <f>(D14*30*365)/1000</f>
        <v>0</v>
      </c>
      <c r="F14" t="s">
        <v>223</v>
      </c>
      <c r="H14" s="12"/>
      <c r="I14" s="11"/>
      <c r="J14" s="10" t="s">
        <v>234</v>
      </c>
      <c r="M14" s="75"/>
      <c r="N14" s="7">
        <f>(M14*2*365)/1000</f>
        <v>0</v>
      </c>
      <c r="O14" s="11" t="s">
        <v>223</v>
      </c>
    </row>
    <row r="15" spans="1:15" ht="15" customHeight="1" thickBot="1">
      <c r="A15" s="156"/>
      <c r="C15" s="154" t="s">
        <v>235</v>
      </c>
      <c r="D15" t="s">
        <v>236</v>
      </c>
      <c r="F15" s="75"/>
      <c r="G15" s="7">
        <f>IF(F15=1,1*365,0)</f>
        <v>0</v>
      </c>
      <c r="H15" t="s">
        <v>223</v>
      </c>
      <c r="I15" s="150"/>
      <c r="J15" s="13" t="s">
        <v>237</v>
      </c>
      <c r="K15" s="14"/>
      <c r="L15" s="14"/>
      <c r="M15" s="14"/>
      <c r="N15" s="75"/>
      <c r="O15" s="15" t="s">
        <v>223</v>
      </c>
    </row>
    <row r="16" spans="1:15">
      <c r="A16" s="156"/>
      <c r="C16" s="154"/>
      <c r="D16" t="s">
        <v>238</v>
      </c>
      <c r="F16" s="75"/>
      <c r="G16" s="7">
        <f>IF(F16=1,2.5*365,0)</f>
        <v>0</v>
      </c>
      <c r="H16" t="s">
        <v>223</v>
      </c>
      <c r="I16" s="150"/>
      <c r="J16" s="10" t="s">
        <v>239</v>
      </c>
      <c r="M16" s="94"/>
      <c r="N16" s="95">
        <f>(M16*7*365)/1000</f>
        <v>0</v>
      </c>
      <c r="O16" s="11" t="s">
        <v>223</v>
      </c>
    </row>
    <row r="17" spans="1:15" ht="15" thickBot="1">
      <c r="A17" s="156"/>
      <c r="C17" s="154"/>
      <c r="D17" t="s">
        <v>240</v>
      </c>
      <c r="F17" s="75"/>
      <c r="G17" s="65">
        <f>IF(F17=1,4*365,0)</f>
        <v>0</v>
      </c>
      <c r="H17" t="s">
        <v>223</v>
      </c>
      <c r="I17" s="150"/>
      <c r="J17" s="10" t="s">
        <v>241</v>
      </c>
      <c r="M17" s="75"/>
      <c r="N17" s="7">
        <f>(M17*2*365)/1000</f>
        <v>0</v>
      </c>
      <c r="O17" s="11" t="s">
        <v>223</v>
      </c>
    </row>
    <row r="18" spans="1:15" ht="15" thickBot="1">
      <c r="A18" s="156"/>
      <c r="C18" s="13" t="s">
        <v>242</v>
      </c>
      <c r="D18" s="14"/>
      <c r="E18" s="14"/>
      <c r="F18" s="14"/>
      <c r="G18" s="66">
        <f>SUM(E13:E14,G15:G17)</f>
        <v>0</v>
      </c>
      <c r="H18" s="14" t="s">
        <v>223</v>
      </c>
      <c r="I18" s="15"/>
      <c r="J18" s="13" t="s">
        <v>237</v>
      </c>
      <c r="K18" s="14"/>
      <c r="L18" s="14"/>
      <c r="M18" s="14"/>
      <c r="N18" s="75"/>
      <c r="O18" s="15" t="s">
        <v>223</v>
      </c>
    </row>
    <row r="19" spans="1:15">
      <c r="A19" s="156"/>
      <c r="C19" s="16" t="s">
        <v>243</v>
      </c>
      <c r="D19" s="8"/>
      <c r="E19" s="8"/>
      <c r="F19" s="8"/>
      <c r="G19" s="8"/>
      <c r="H19" s="8"/>
      <c r="I19" s="9"/>
      <c r="J19" s="16" t="s">
        <v>244</v>
      </c>
      <c r="K19" s="8"/>
      <c r="L19" s="8"/>
      <c r="M19" s="8"/>
      <c r="N19" s="8"/>
      <c r="O19" s="9"/>
    </row>
    <row r="20" spans="1:15">
      <c r="A20" s="156"/>
      <c r="C20" s="10"/>
      <c r="D20" t="s">
        <v>229</v>
      </c>
      <c r="E20" t="s">
        <v>245</v>
      </c>
      <c r="F20" t="s">
        <v>246</v>
      </c>
      <c r="I20" s="11"/>
      <c r="J20" s="10"/>
      <c r="L20" t="s">
        <v>247</v>
      </c>
      <c r="M20" t="s">
        <v>245</v>
      </c>
      <c r="N20" t="s">
        <v>246</v>
      </c>
      <c r="O20" s="11"/>
    </row>
    <row r="21" spans="1:15" ht="15">
      <c r="A21" s="156"/>
      <c r="C21" s="162" t="s">
        <v>248</v>
      </c>
      <c r="D21" s="86"/>
      <c r="E21" s="7">
        <f>(D21*18*300)/1000</f>
        <v>0</v>
      </c>
      <c r="F21" s="7">
        <f>(D21*0.31*2.6)</f>
        <v>0</v>
      </c>
      <c r="G21" t="s">
        <v>223</v>
      </c>
      <c r="H21" s="12"/>
      <c r="J21" s="10" t="s">
        <v>249</v>
      </c>
      <c r="L21" s="75"/>
      <c r="M21" s="7">
        <f>(L21*0.218*365)/1000</f>
        <v>0</v>
      </c>
      <c r="N21" s="7">
        <f>(L21*0.032*365)/1000</f>
        <v>0</v>
      </c>
      <c r="O21" s="11" t="s">
        <v>223</v>
      </c>
    </row>
    <row r="22" spans="1:15" ht="15">
      <c r="A22" s="156"/>
      <c r="C22" s="162" t="s">
        <v>250</v>
      </c>
      <c r="D22" s="86"/>
      <c r="E22" s="7">
        <f>(D22*3*61)/1000</f>
        <v>0</v>
      </c>
      <c r="F22" s="7">
        <f>D22*0.0162</f>
        <v>0</v>
      </c>
      <c r="G22" t="s">
        <v>223</v>
      </c>
      <c r="H22" s="12"/>
      <c r="I22" s="11"/>
      <c r="J22" s="10" t="s">
        <v>251</v>
      </c>
      <c r="L22" s="75"/>
      <c r="M22" s="7">
        <f>(L22*0.102*61)/1000</f>
        <v>0</v>
      </c>
      <c r="N22" s="7">
        <f>(L22*0.015*61)/1000</f>
        <v>0</v>
      </c>
      <c r="O22" s="11" t="s">
        <v>223</v>
      </c>
    </row>
    <row r="23" spans="1:15" ht="15">
      <c r="A23" s="156"/>
      <c r="C23" s="162" t="s">
        <v>252</v>
      </c>
      <c r="D23" s="86"/>
      <c r="E23" s="7">
        <f>(D23*6*122)/1000</f>
        <v>0</v>
      </c>
      <c r="F23" s="7">
        <f>D23*0.0443</f>
        <v>0</v>
      </c>
      <c r="G23" t="s">
        <v>223</v>
      </c>
      <c r="H23" s="12"/>
      <c r="I23" s="11"/>
      <c r="J23" s="10" t="s">
        <v>253</v>
      </c>
      <c r="L23" s="75"/>
      <c r="M23" s="7">
        <f>(L23*0.44*106.75)/1000</f>
        <v>0</v>
      </c>
      <c r="N23" s="7">
        <f>(L23*0.06*106.75)/1000</f>
        <v>0</v>
      </c>
      <c r="O23" s="11" t="s">
        <v>223</v>
      </c>
    </row>
    <row r="24" spans="1:15" ht="15" thickBot="1">
      <c r="A24" s="156"/>
      <c r="C24" s="13" t="s">
        <v>242</v>
      </c>
      <c r="D24" s="14"/>
      <c r="E24" s="66">
        <f ca="1">SUM(E21:E24)</f>
        <v>0</v>
      </c>
      <c r="F24" s="66">
        <f>SUM(F21:F23)</f>
        <v>0</v>
      </c>
      <c r="G24" s="14" t="s">
        <v>223</v>
      </c>
      <c r="H24" s="14"/>
      <c r="I24" s="15"/>
      <c r="J24" s="10" t="s">
        <v>254</v>
      </c>
      <c r="L24" s="75"/>
      <c r="M24" s="7">
        <f>(L24*0.25*91.5)/1000</f>
        <v>0</v>
      </c>
      <c r="N24" s="7">
        <f>(L24*0.02*91.5)/1000</f>
        <v>0</v>
      </c>
      <c r="O24" s="11" t="s">
        <v>223</v>
      </c>
    </row>
    <row r="25" spans="1:15" ht="15" thickBot="1">
      <c r="A25" s="156"/>
      <c r="H25" s="8"/>
      <c r="I25" s="9"/>
      <c r="J25" s="13" t="s">
        <v>255</v>
      </c>
      <c r="K25" s="14"/>
      <c r="L25" s="80"/>
      <c r="M25" s="67">
        <f>(L25*0.098*97.7)/1000</f>
        <v>0</v>
      </c>
      <c r="N25" s="67">
        <f>(L25*0.018*97.7)/1000</f>
        <v>0</v>
      </c>
      <c r="O25" s="15" t="s">
        <v>223</v>
      </c>
    </row>
    <row r="26" spans="1:15" ht="15" thickBot="1">
      <c r="A26" s="156"/>
      <c r="O26" s="11"/>
    </row>
    <row r="27" spans="1:15" ht="15" thickBot="1">
      <c r="A27" s="156"/>
      <c r="C27" s="84" t="s">
        <v>256</v>
      </c>
      <c r="D27" s="64"/>
      <c r="E27" s="68">
        <f>SUM(E13:E14,N13:N14,N16:N17,E21:E23,M21:M25)</f>
        <v>0</v>
      </c>
      <c r="F27" t="s">
        <v>223</v>
      </c>
      <c r="G27" s="84" t="s">
        <v>257</v>
      </c>
      <c r="H27" s="64"/>
      <c r="I27" s="68">
        <f>SUM(G15:G17,F21:F23,N21:N25)+N15+N18</f>
        <v>0</v>
      </c>
      <c r="J27" t="s">
        <v>223</v>
      </c>
      <c r="O27" s="11"/>
    </row>
    <row r="28" spans="1:15" ht="15" thickBot="1">
      <c r="A28" s="15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1:15">
      <c r="A29" s="159" t="s">
        <v>258</v>
      </c>
      <c r="B29" s="91" t="s">
        <v>259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5" customHeight="1">
      <c r="A30" s="160"/>
      <c r="B30" s="90" t="s">
        <v>260</v>
      </c>
      <c r="D30" s="76"/>
      <c r="E30" t="s">
        <v>261</v>
      </c>
      <c r="F30" s="90" t="s">
        <v>262</v>
      </c>
      <c r="H30" s="75"/>
      <c r="I30" t="s">
        <v>223</v>
      </c>
      <c r="O30" s="11"/>
    </row>
    <row r="31" spans="1:15" ht="15" customHeight="1">
      <c r="A31" s="160"/>
      <c r="B31" s="90" t="s">
        <v>263</v>
      </c>
      <c r="C31" s="96" t="s">
        <v>264</v>
      </c>
      <c r="D31" s="76"/>
      <c r="E31" s="96" t="s">
        <v>265</v>
      </c>
      <c r="F31" s="75"/>
      <c r="G31" s="98" t="s">
        <v>215</v>
      </c>
      <c r="H31" s="97"/>
      <c r="O31" s="11"/>
    </row>
    <row r="32" spans="1:15" ht="87">
      <c r="A32" s="160"/>
      <c r="B32" s="149" t="s">
        <v>266</v>
      </c>
      <c r="C32" s="149"/>
      <c r="D32" s="1" t="s">
        <v>267</v>
      </c>
      <c r="E32" s="1" t="s">
        <v>268</v>
      </c>
      <c r="F32" s="143" t="s">
        <v>269</v>
      </c>
      <c r="G32" s="144"/>
      <c r="H32" s="145"/>
      <c r="I32" s="1" t="s">
        <v>270</v>
      </c>
      <c r="J32" s="1" t="s">
        <v>271</v>
      </c>
      <c r="K32" s="1" t="s">
        <v>272</v>
      </c>
      <c r="L32" s="1" t="s">
        <v>273</v>
      </c>
      <c r="O32" s="11"/>
    </row>
    <row r="33" spans="1:15">
      <c r="A33" s="160"/>
      <c r="B33" s="2" t="s">
        <v>274</v>
      </c>
      <c r="C33" s="3" t="s">
        <v>275</v>
      </c>
      <c r="D33" s="3" t="s">
        <v>276</v>
      </c>
      <c r="E33" s="3" t="s">
        <v>277</v>
      </c>
      <c r="F33" s="146" t="s">
        <v>278</v>
      </c>
      <c r="G33" s="147"/>
      <c r="H33" s="148"/>
      <c r="I33" s="3" t="s">
        <v>279</v>
      </c>
      <c r="J33" s="3" t="s">
        <v>280</v>
      </c>
      <c r="K33" s="3"/>
      <c r="L33" s="3"/>
      <c r="O33" s="11"/>
    </row>
    <row r="34" spans="1:15">
      <c r="A34" s="160"/>
      <c r="B34" s="69" t="s">
        <v>281</v>
      </c>
      <c r="C34" s="70" t="s">
        <v>282</v>
      </c>
      <c r="D34" s="71" t="s">
        <v>283</v>
      </c>
      <c r="E34" s="69"/>
      <c r="F34" s="71" t="s">
        <v>284</v>
      </c>
      <c r="G34" s="71" t="s">
        <v>285</v>
      </c>
      <c r="H34" s="71" t="s">
        <v>286</v>
      </c>
      <c r="I34" s="71" t="s">
        <v>287</v>
      </c>
      <c r="J34" s="69"/>
      <c r="K34" s="69"/>
      <c r="L34" s="69"/>
      <c r="O34" s="11"/>
    </row>
    <row r="35" spans="1:15">
      <c r="A35" s="160"/>
      <c r="B35" s="2" t="s">
        <v>288</v>
      </c>
      <c r="C35" s="4">
        <f>Pluviométrie!L7</f>
        <v>76</v>
      </c>
      <c r="D35" s="4">
        <f>(C35*D30)/1000*0.8</f>
        <v>0</v>
      </c>
      <c r="E35" s="4">
        <f>MIN(D35,H30)</f>
        <v>0</v>
      </c>
      <c r="F35" s="4">
        <f>IF($F$31=1,$E$27/12,0)</f>
        <v>0</v>
      </c>
      <c r="G35" s="4">
        <f>IF(D31=1,I27/12,0)</f>
        <v>0</v>
      </c>
      <c r="H35" s="4">
        <f>F35+G35</f>
        <v>0</v>
      </c>
      <c r="I35" s="4">
        <f>E35-(H35)</f>
        <v>0</v>
      </c>
      <c r="J35" s="4">
        <f>IF(L34&gt;-I35,0,-I35-L34)</f>
        <v>0</v>
      </c>
      <c r="K35" s="4">
        <f>IF(L34+I35&gt;0,L34+I35,0)</f>
        <v>0</v>
      </c>
      <c r="L35" s="4">
        <f>MIN(K35,$H$30)</f>
        <v>0</v>
      </c>
      <c r="O35" s="11"/>
    </row>
    <row r="36" spans="1:15">
      <c r="A36" s="160"/>
      <c r="B36" s="2" t="s">
        <v>289</v>
      </c>
      <c r="C36" s="4">
        <f>Pluviométrie!N7</f>
        <v>91</v>
      </c>
      <c r="D36" s="4">
        <f>(C36*D30)/1000*0.8</f>
        <v>0</v>
      </c>
      <c r="E36" s="4">
        <f>MIN(D36,H30)</f>
        <v>0</v>
      </c>
      <c r="F36" s="4">
        <f t="shared" ref="F36:F46" si="0">IF($F$31=1,$E$27/12,0)</f>
        <v>0</v>
      </c>
      <c r="G36" s="4">
        <f>G35</f>
        <v>0</v>
      </c>
      <c r="H36" s="4">
        <f t="shared" ref="H36:H46" si="1">F36+G36</f>
        <v>0</v>
      </c>
      <c r="I36" s="4">
        <f t="shared" ref="I36:I46" si="2">E36-(H36)</f>
        <v>0</v>
      </c>
      <c r="J36" s="4">
        <f t="shared" ref="J36:J46" si="3">IF(L35&gt;-I36,0,-I36-L35)</f>
        <v>0</v>
      </c>
      <c r="K36" s="4">
        <f>IF(L35+I36&gt;0,L35+I36,0)</f>
        <v>0</v>
      </c>
      <c r="L36" s="4">
        <f>MIN(K36,$H$30)</f>
        <v>0</v>
      </c>
      <c r="O36" s="11"/>
    </row>
    <row r="37" spans="1:15">
      <c r="A37" s="160"/>
      <c r="B37" s="2" t="s">
        <v>290</v>
      </c>
      <c r="C37" s="4">
        <f>Pluviométrie!P7</f>
        <v>107</v>
      </c>
      <c r="D37" s="4">
        <f>(C37*D30)/1000*0.8</f>
        <v>0</v>
      </c>
      <c r="E37" s="4">
        <f>MIN(D37,H30)</f>
        <v>0</v>
      </c>
      <c r="F37" s="4">
        <f t="shared" si="0"/>
        <v>0</v>
      </c>
      <c r="G37" s="4">
        <f t="shared" ref="G37:G46" si="4">G36</f>
        <v>0</v>
      </c>
      <c r="H37" s="4">
        <f t="shared" si="1"/>
        <v>0</v>
      </c>
      <c r="I37" s="4">
        <f t="shared" si="2"/>
        <v>0</v>
      </c>
      <c r="J37" s="4">
        <f t="shared" si="3"/>
        <v>0</v>
      </c>
      <c r="K37" s="4">
        <f t="shared" ref="K37:K46" si="5">IF(L36+I37&gt;0,L36+I37,0)</f>
        <v>0</v>
      </c>
      <c r="L37" s="4">
        <f t="shared" ref="L37:L46" si="6">MIN(K37,$H$30)</f>
        <v>0</v>
      </c>
      <c r="O37" s="11"/>
    </row>
    <row r="38" spans="1:15">
      <c r="A38" s="160"/>
      <c r="B38" s="2" t="s">
        <v>291</v>
      </c>
      <c r="C38" s="4">
        <f>Pluviométrie!R7</f>
        <v>93</v>
      </c>
      <c r="D38" s="4">
        <f>(C38*D30)/1000*0.8</f>
        <v>0</v>
      </c>
      <c r="E38" s="4">
        <f>MIN(D38,H30)</f>
        <v>0</v>
      </c>
      <c r="F38" s="4">
        <f t="shared" si="0"/>
        <v>0</v>
      </c>
      <c r="G38" s="4">
        <f t="shared" si="4"/>
        <v>0</v>
      </c>
      <c r="H38" s="4">
        <f t="shared" si="1"/>
        <v>0</v>
      </c>
      <c r="I38" s="4">
        <f t="shared" si="2"/>
        <v>0</v>
      </c>
      <c r="J38" s="4">
        <f t="shared" si="3"/>
        <v>0</v>
      </c>
      <c r="K38" s="4">
        <f t="shared" si="5"/>
        <v>0</v>
      </c>
      <c r="L38" s="4">
        <f t="shared" si="6"/>
        <v>0</v>
      </c>
      <c r="O38" s="11"/>
    </row>
    <row r="39" spans="1:15">
      <c r="A39" s="160"/>
      <c r="B39" s="2" t="s">
        <v>292</v>
      </c>
      <c r="C39" s="4">
        <f>Pluviométrie!T7</f>
        <v>77</v>
      </c>
      <c r="D39" s="4">
        <f>(C39*D30)/1000*0.8</f>
        <v>0</v>
      </c>
      <c r="E39" s="4">
        <f>MIN(D39,H30)</f>
        <v>0</v>
      </c>
      <c r="F39" s="4">
        <f t="shared" si="0"/>
        <v>0</v>
      </c>
      <c r="G39" s="4">
        <f t="shared" si="4"/>
        <v>0</v>
      </c>
      <c r="H39" s="4">
        <f t="shared" si="1"/>
        <v>0</v>
      </c>
      <c r="I39" s="4">
        <f t="shared" si="2"/>
        <v>0</v>
      </c>
      <c r="J39" s="4">
        <f t="shared" si="3"/>
        <v>0</v>
      </c>
      <c r="K39" s="4">
        <f t="shared" si="5"/>
        <v>0</v>
      </c>
      <c r="L39" s="4">
        <f t="shared" si="6"/>
        <v>0</v>
      </c>
      <c r="O39" s="11"/>
    </row>
    <row r="40" spans="1:15">
      <c r="A40" s="160"/>
      <c r="B40" s="2" t="s">
        <v>31</v>
      </c>
      <c r="C40" s="4">
        <f>Pluviométrie!V7</f>
        <v>73</v>
      </c>
      <c r="D40" s="4">
        <f>(C40*D30)/1000*0.8</f>
        <v>0</v>
      </c>
      <c r="E40" s="4">
        <f>MIN(D40,H30)</f>
        <v>0</v>
      </c>
      <c r="F40" s="4">
        <f t="shared" si="0"/>
        <v>0</v>
      </c>
      <c r="G40" s="4">
        <f t="shared" si="4"/>
        <v>0</v>
      </c>
      <c r="H40" s="4">
        <f t="shared" si="1"/>
        <v>0</v>
      </c>
      <c r="I40" s="4">
        <f t="shared" si="2"/>
        <v>0</v>
      </c>
      <c r="J40" s="4">
        <f t="shared" si="3"/>
        <v>0</v>
      </c>
      <c r="K40" s="4">
        <f t="shared" si="5"/>
        <v>0</v>
      </c>
      <c r="L40" s="4">
        <f t="shared" si="6"/>
        <v>0</v>
      </c>
      <c r="O40" s="11"/>
    </row>
    <row r="41" spans="1:15">
      <c r="A41" s="160"/>
      <c r="B41" s="2" t="s">
        <v>32</v>
      </c>
      <c r="C41" s="4">
        <f>Pluviométrie!X7</f>
        <v>49</v>
      </c>
      <c r="D41" s="4">
        <f>(C41*D30)/1000*0.8</f>
        <v>0</v>
      </c>
      <c r="E41" s="4">
        <f>MIN(D41,H30)</f>
        <v>0</v>
      </c>
      <c r="F41" s="4">
        <f t="shared" si="0"/>
        <v>0</v>
      </c>
      <c r="G41" s="4">
        <f t="shared" si="4"/>
        <v>0</v>
      </c>
      <c r="H41" s="4">
        <f t="shared" si="1"/>
        <v>0</v>
      </c>
      <c r="I41" s="4">
        <f t="shared" si="2"/>
        <v>0</v>
      </c>
      <c r="J41" s="4">
        <f t="shared" si="3"/>
        <v>0</v>
      </c>
      <c r="K41" s="4">
        <f t="shared" si="5"/>
        <v>0</v>
      </c>
      <c r="L41" s="4">
        <f t="shared" si="6"/>
        <v>0</v>
      </c>
      <c r="O41" s="11"/>
    </row>
    <row r="42" spans="1:15">
      <c r="A42" s="160"/>
      <c r="B42" s="2" t="s">
        <v>33</v>
      </c>
      <c r="C42" s="4">
        <f>Pluviométrie!Z7</f>
        <v>48</v>
      </c>
      <c r="D42" s="4">
        <f>(C42*D30)/1000*0.8</f>
        <v>0</v>
      </c>
      <c r="E42" s="4">
        <f>MIN(D42,H30)</f>
        <v>0</v>
      </c>
      <c r="F42" s="4">
        <f t="shared" si="0"/>
        <v>0</v>
      </c>
      <c r="G42" s="4">
        <f t="shared" si="4"/>
        <v>0</v>
      </c>
      <c r="H42" s="4">
        <f t="shared" si="1"/>
        <v>0</v>
      </c>
      <c r="I42" s="4">
        <f t="shared" si="2"/>
        <v>0</v>
      </c>
      <c r="J42" s="4">
        <f t="shared" si="3"/>
        <v>0</v>
      </c>
      <c r="K42" s="4">
        <f t="shared" si="5"/>
        <v>0</v>
      </c>
      <c r="L42" s="4">
        <f t="shared" si="6"/>
        <v>0</v>
      </c>
      <c r="O42" s="11"/>
    </row>
    <row r="43" spans="1:15">
      <c r="A43" s="160"/>
      <c r="B43" s="2" t="s">
        <v>34</v>
      </c>
      <c r="C43" s="4">
        <f>Pluviométrie!AB7</f>
        <v>37</v>
      </c>
      <c r="D43" s="4">
        <f>(C43*D30)/1000*0.8</f>
        <v>0</v>
      </c>
      <c r="E43" s="4">
        <f>MIN(D43,H30)</f>
        <v>0</v>
      </c>
      <c r="F43" s="4">
        <f t="shared" si="0"/>
        <v>0</v>
      </c>
      <c r="G43" s="4">
        <f t="shared" si="4"/>
        <v>0</v>
      </c>
      <c r="H43" s="4">
        <f t="shared" si="1"/>
        <v>0</v>
      </c>
      <c r="I43" s="4">
        <f t="shared" si="2"/>
        <v>0</v>
      </c>
      <c r="J43" s="4">
        <f t="shared" si="3"/>
        <v>0</v>
      </c>
      <c r="K43" s="4">
        <f t="shared" si="5"/>
        <v>0</v>
      </c>
      <c r="L43" s="4">
        <f t="shared" si="6"/>
        <v>0</v>
      </c>
      <c r="O43" s="11"/>
    </row>
    <row r="44" spans="1:15">
      <c r="A44" s="160"/>
      <c r="B44" s="2" t="s">
        <v>47</v>
      </c>
      <c r="C44" s="4">
        <f>Pluviométrie!AD7</f>
        <v>34</v>
      </c>
      <c r="D44" s="4">
        <f>(C44*D30)/1000*0.8</f>
        <v>0</v>
      </c>
      <c r="E44" s="4">
        <f>MIN(D44,H30)</f>
        <v>0</v>
      </c>
      <c r="F44" s="4">
        <f t="shared" si="0"/>
        <v>0</v>
      </c>
      <c r="G44" s="4">
        <f t="shared" si="4"/>
        <v>0</v>
      </c>
      <c r="H44" s="4">
        <f t="shared" si="1"/>
        <v>0</v>
      </c>
      <c r="I44" s="4">
        <f t="shared" si="2"/>
        <v>0</v>
      </c>
      <c r="J44" s="4">
        <f t="shared" si="3"/>
        <v>0</v>
      </c>
      <c r="K44" s="4">
        <f t="shared" si="5"/>
        <v>0</v>
      </c>
      <c r="L44" s="4">
        <f t="shared" si="6"/>
        <v>0</v>
      </c>
      <c r="O44" s="11"/>
    </row>
    <row r="45" spans="1:15">
      <c r="A45" s="160"/>
      <c r="B45" s="2" t="s">
        <v>293</v>
      </c>
      <c r="C45" s="4">
        <f>Pluviométrie!H7</f>
        <v>46</v>
      </c>
      <c r="D45" s="4">
        <f>(C45*D30)/1000*0.8</f>
        <v>0</v>
      </c>
      <c r="E45" s="4">
        <f>MIN(D45,H30)</f>
        <v>0</v>
      </c>
      <c r="F45" s="4">
        <f t="shared" si="0"/>
        <v>0</v>
      </c>
      <c r="G45" s="4">
        <f t="shared" si="4"/>
        <v>0</v>
      </c>
      <c r="H45" s="4">
        <f t="shared" si="1"/>
        <v>0</v>
      </c>
      <c r="I45" s="4">
        <f t="shared" si="2"/>
        <v>0</v>
      </c>
      <c r="J45" s="4">
        <f t="shared" si="3"/>
        <v>0</v>
      </c>
      <c r="K45" s="4">
        <f t="shared" si="5"/>
        <v>0</v>
      </c>
      <c r="L45" s="4">
        <f t="shared" si="6"/>
        <v>0</v>
      </c>
      <c r="O45" s="11"/>
    </row>
    <row r="46" spans="1:15">
      <c r="A46" s="160"/>
      <c r="B46" s="2" t="s">
        <v>294</v>
      </c>
      <c r="C46" s="4">
        <f>Pluviométrie!J7</f>
        <v>61</v>
      </c>
      <c r="D46" s="4">
        <f>(C46*D30)/1000*0.8</f>
        <v>0</v>
      </c>
      <c r="E46" s="4">
        <f>MIN(D46,H30)</f>
        <v>0</v>
      </c>
      <c r="F46" s="4">
        <f t="shared" si="0"/>
        <v>0</v>
      </c>
      <c r="G46" s="4">
        <f t="shared" si="4"/>
        <v>0</v>
      </c>
      <c r="H46" s="4">
        <f t="shared" si="1"/>
        <v>0</v>
      </c>
      <c r="I46" s="4">
        <f t="shared" si="2"/>
        <v>0</v>
      </c>
      <c r="J46" s="4">
        <f t="shared" si="3"/>
        <v>0</v>
      </c>
      <c r="K46" s="4">
        <f t="shared" si="5"/>
        <v>0</v>
      </c>
      <c r="L46" s="4">
        <f t="shared" si="6"/>
        <v>0</v>
      </c>
      <c r="O46" s="11"/>
    </row>
    <row r="47" spans="1:15">
      <c r="A47" s="160"/>
      <c r="B47" s="72" t="s">
        <v>225</v>
      </c>
      <c r="C47" s="73">
        <f>SUM(C35:C46)</f>
        <v>792</v>
      </c>
      <c r="D47" s="73">
        <f>SUM(D35:D46)</f>
        <v>0</v>
      </c>
      <c r="E47" s="73">
        <f>SUM(E35:E46)</f>
        <v>0</v>
      </c>
      <c r="F47" s="73">
        <f>SUM(F35:F46)</f>
        <v>0</v>
      </c>
      <c r="G47" s="73">
        <f>SUM(G35:G46)</f>
        <v>0</v>
      </c>
      <c r="H47" s="73">
        <f t="shared" ref="H47" si="7">SUM(H35:H46)</f>
        <v>0</v>
      </c>
      <c r="I47" s="73">
        <f t="shared" ref="I47" si="8">E47-(F47+G47+H47)</f>
        <v>0</v>
      </c>
      <c r="J47" s="73">
        <f>SUM(J35:J46)</f>
        <v>0</v>
      </c>
      <c r="K47" s="74"/>
      <c r="L47" s="74"/>
      <c r="O47" s="11"/>
    </row>
    <row r="48" spans="1:15">
      <c r="A48" s="160"/>
      <c r="G48" s="6"/>
      <c r="O48" s="11"/>
    </row>
    <row r="49" spans="1:15">
      <c r="A49" s="160"/>
      <c r="B49" s="5" t="s">
        <v>295</v>
      </c>
      <c r="C49" s="5"/>
      <c r="D49" s="5"/>
      <c r="E49" s="5"/>
      <c r="F49" s="92">
        <f>E47</f>
        <v>0</v>
      </c>
      <c r="G49" t="s">
        <v>223</v>
      </c>
      <c r="O49" s="11"/>
    </row>
    <row r="50" spans="1:15" ht="15" thickBot="1">
      <c r="A50" s="161"/>
      <c r="B50" s="87" t="s">
        <v>296</v>
      </c>
      <c r="C50" s="87"/>
      <c r="D50" s="87"/>
      <c r="E50" s="87"/>
      <c r="F50" s="93">
        <f>SUM(E43:E46)</f>
        <v>0</v>
      </c>
      <c r="G50" s="88" t="s">
        <v>223</v>
      </c>
      <c r="H50" s="89"/>
      <c r="I50" s="14"/>
      <c r="J50" s="14"/>
      <c r="K50" s="14"/>
      <c r="L50" s="14"/>
      <c r="M50" s="14"/>
      <c r="N50" s="14"/>
      <c r="O50" s="15"/>
    </row>
    <row r="51" spans="1:15">
      <c r="B51" s="64" t="s">
        <v>297</v>
      </c>
    </row>
  </sheetData>
  <mergeCells count="9">
    <mergeCell ref="D1:E1"/>
    <mergeCell ref="A29:A50"/>
    <mergeCell ref="F32:H32"/>
    <mergeCell ref="F33:H33"/>
    <mergeCell ref="B32:C32"/>
    <mergeCell ref="I15:I17"/>
    <mergeCell ref="A2:A5"/>
    <mergeCell ref="C15:C17"/>
    <mergeCell ref="A6:A28"/>
  </mergeCells>
  <pageMargins left="0.7" right="0.7" top="0.75" bottom="0.75" header="0.3" footer="0.3"/>
  <pageSetup paperSize="9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d14696-fcf5-4f89-aee3-a134557fc6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CC31964C4AA4380F671072D87EF2D" ma:contentTypeVersion="14" ma:contentTypeDescription="Crée un document." ma:contentTypeScope="" ma:versionID="dc83be96dca223e97ba885d8ef64c082">
  <xsd:schema xmlns:xsd="http://www.w3.org/2001/XMLSchema" xmlns:xs="http://www.w3.org/2001/XMLSchema" xmlns:p="http://schemas.microsoft.com/office/2006/metadata/properties" xmlns:ns3="87d14696-fcf5-4f89-aee3-a134557fc6a1" xmlns:ns4="cb9d215d-eaea-4cb4-ae18-3b45f0b206bf" targetNamespace="http://schemas.microsoft.com/office/2006/metadata/properties" ma:root="true" ma:fieldsID="051a1e814a7ccdc155789dae23a385ab" ns3:_="" ns4:_="">
    <xsd:import namespace="87d14696-fcf5-4f89-aee3-a134557fc6a1"/>
    <xsd:import namespace="cb9d215d-eaea-4cb4-ae18-3b45f0b206b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14696-fcf5-4f89-aee3-a134557fc6a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215d-eaea-4cb4-ae18-3b45f0b206b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4786A-FD8E-445C-B8B8-C5BD58730864}"/>
</file>

<file path=customXml/itemProps2.xml><?xml version="1.0" encoding="utf-8"?>
<ds:datastoreItem xmlns:ds="http://schemas.openxmlformats.org/officeDocument/2006/customXml" ds:itemID="{CF20B433-F635-4838-BF04-470462C31D7F}"/>
</file>

<file path=customXml/itemProps3.xml><?xml version="1.0" encoding="utf-8"?>
<ds:datastoreItem xmlns:ds="http://schemas.openxmlformats.org/officeDocument/2006/customXml" ds:itemID="{89C531FD-3352-4621-8C98-F3C6EF204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Céline FAVE</dc:creator>
  <cp:keywords/>
  <dc:description/>
  <cp:lastModifiedBy/>
  <cp:revision/>
  <dcterms:created xsi:type="dcterms:W3CDTF">2022-05-04T15:20:11Z</dcterms:created>
  <dcterms:modified xsi:type="dcterms:W3CDTF">2024-12-16T09:42:36Z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0x010100FAECC31964C4AA4380F671072D87EF2D</vt:lpwstr>
  </property>
</Properties>
</file>