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mc:AlternateContent xmlns:mc="http://schemas.openxmlformats.org/markup-compatibility/2006">
    <mc:Choice Requires="x15">
      <x15ac:absPath xmlns:x15ac="http://schemas.microsoft.com/office/spreadsheetml/2010/11/ac" url="N:\DAEI -DNSI\PO 21-27\FEADER\Téléservices\Investissements de transformation et vente à la ferme\AAP2\"/>
    </mc:Choice>
  </mc:AlternateContent>
  <xr:revisionPtr revIDLastSave="7" documentId="13_ncr:1_{5D1FF2A6-5CD7-4EBD-B82E-A31BE41334FB}" xr6:coauthVersionLast="47" xr6:coauthVersionMax="47" xr10:uidLastSave="{7B918539-3A41-4128-AD2C-C38F0428FCEB}"/>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C2" i="1"/>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CD19" i="3" l="1"/>
  <c r="CD50" i="3"/>
  <c r="CB27" i="3"/>
  <c r="CB29" i="3"/>
  <c r="O41" i="2" l="1"/>
  <c r="B41" i="2" s="1"/>
  <c r="O43" i="2"/>
  <c r="B43" i="2" s="1"/>
  <c r="O44" i="2"/>
  <c r="B44" i="2" s="1"/>
  <c r="O46" i="2"/>
  <c r="B46" i="2" s="1"/>
  <c r="O47" i="2"/>
  <c r="B47" i="2" s="1"/>
  <c r="P24" i="3"/>
  <c r="Y17" i="1"/>
  <c r="V17" i="1"/>
  <c r="Z21" i="1"/>
  <c r="Z22" i="1"/>
  <c r="Z23" i="1"/>
  <c r="Z24" i="1"/>
  <c r="Z25" i="1"/>
  <c r="Z26" i="1"/>
  <c r="Z27" i="1"/>
  <c r="Z28" i="1"/>
  <c r="Z29" i="1"/>
  <c r="Z30" i="1"/>
  <c r="Z31" i="1"/>
  <c r="Z32" i="1"/>
  <c r="Z33" i="1"/>
  <c r="Z34" i="1"/>
  <c r="Z35" i="1"/>
  <c r="Z36" i="1"/>
  <c r="Z37" i="1"/>
  <c r="Z38" i="1"/>
  <c r="I8" i="3"/>
  <c r="AH24" i="3" l="1"/>
  <c r="AM24" i="3"/>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3" i="2"/>
  <c r="U3" i="2"/>
  <c r="A20" i="1" l="1"/>
  <c r="O20" i="1" s="1"/>
  <c r="N20" i="1"/>
  <c r="N24" i="1"/>
  <c r="N32" i="1"/>
  <c r="N40" i="1"/>
  <c r="N48" i="1"/>
  <c r="N56" i="1"/>
  <c r="N64" i="1"/>
  <c r="N72" i="1"/>
  <c r="N80" i="1"/>
  <c r="N88" i="1"/>
  <c r="N96" i="1"/>
  <c r="N104" i="1"/>
  <c r="N112" i="1"/>
  <c r="N120" i="1"/>
  <c r="A28" i="1"/>
  <c r="O28" i="1"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N4" i="2"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N10" i="2" s="1"/>
  <c r="A67" i="1"/>
  <c r="O67" i="1" s="1"/>
  <c r="L67" i="3" s="1"/>
  <c r="A115" i="1"/>
  <c r="O115" i="1" s="1"/>
  <c r="L115" i="3" s="1"/>
  <c r="N26" i="1"/>
  <c r="N34" i="1"/>
  <c r="N42" i="1"/>
  <c r="N50" i="1"/>
  <c r="N58" i="1"/>
  <c r="N66" i="1"/>
  <c r="N74" i="1"/>
  <c r="N82" i="1"/>
  <c r="N90" i="1"/>
  <c r="N98" i="1"/>
  <c r="N106" i="1"/>
  <c r="N114" i="1"/>
  <c r="A22" i="1"/>
  <c r="O22" i="1" s="1"/>
  <c r="N5" i="2"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N7" i="2"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N8" i="2"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N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N20" i="2" l="1"/>
  <c r="O42" i="2"/>
  <c r="AM21" i="3"/>
  <c r="Q13" i="2"/>
  <c r="C13" i="2" s="1"/>
  <c r="Q21" i="2"/>
  <c r="Q29" i="2"/>
  <c r="C29" i="2" s="1"/>
  <c r="P18" i="2"/>
  <c r="P26" i="2"/>
  <c r="P34" i="2"/>
  <c r="Q28" i="2"/>
  <c r="C28" i="2" s="1"/>
  <c r="P33" i="2"/>
  <c r="Q14" i="2"/>
  <c r="Q22" i="2"/>
  <c r="C22" i="2" s="1"/>
  <c r="Q30" i="2"/>
  <c r="C30" i="2" s="1"/>
  <c r="P11" i="2"/>
  <c r="P19" i="2"/>
  <c r="P27" i="2"/>
  <c r="P35" i="2"/>
  <c r="Q36" i="2"/>
  <c r="P17" i="2"/>
  <c r="Q15" i="2"/>
  <c r="Q23" i="2"/>
  <c r="C23" i="2" s="1"/>
  <c r="Q31" i="2"/>
  <c r="C31" i="2" s="1"/>
  <c r="P12" i="2"/>
  <c r="P28" i="2"/>
  <c r="P36" i="2"/>
  <c r="Q16" i="2"/>
  <c r="C16" i="2" s="1"/>
  <c r="Q24" i="2"/>
  <c r="C24" i="2" s="1"/>
  <c r="Q32" i="2"/>
  <c r="C32" i="2" s="1"/>
  <c r="P13" i="2"/>
  <c r="P21" i="2"/>
  <c r="P29" i="2"/>
  <c r="Q17" i="2"/>
  <c r="C17" i="2" s="1"/>
  <c r="Q25" i="2"/>
  <c r="C25" i="2" s="1"/>
  <c r="Q33" i="2"/>
  <c r="C33" i="2" s="1"/>
  <c r="P14" i="2"/>
  <c r="P22" i="2"/>
  <c r="P30" i="2"/>
  <c r="Q18" i="2"/>
  <c r="C18" i="2" s="1"/>
  <c r="Q26" i="2"/>
  <c r="C26" i="2" s="1"/>
  <c r="Q34" i="2"/>
  <c r="C34" i="2" s="1"/>
  <c r="P15" i="2"/>
  <c r="P23" i="2"/>
  <c r="P31" i="2"/>
  <c r="Q12" i="2"/>
  <c r="C12" i="2" s="1"/>
  <c r="Q11" i="2"/>
  <c r="C11" i="2" s="1"/>
  <c r="Q19" i="2"/>
  <c r="C19" i="2" s="1"/>
  <c r="Q27" i="2"/>
  <c r="C27" i="2" s="1"/>
  <c r="Q35" i="2"/>
  <c r="C35" i="2" s="1"/>
  <c r="P16" i="2"/>
  <c r="P24" i="2"/>
  <c r="P32" i="2"/>
  <c r="P25" i="2"/>
  <c r="AM20" i="3"/>
  <c r="AL15" i="3" s="1"/>
  <c r="AH20" i="3"/>
  <c r="AK20" i="3"/>
  <c r="L28" i="3"/>
  <c r="L27" i="3"/>
  <c r="O45" i="2"/>
  <c r="B45" i="2" s="1"/>
  <c r="L25" i="3"/>
  <c r="L24" i="3"/>
  <c r="L22" i="3"/>
  <c r="C21" i="2"/>
  <c r="L20" i="3"/>
  <c r="AG20" i="3" s="1"/>
  <c r="P3" i="2" s="1"/>
  <c r="L26" i="3"/>
  <c r="L21" i="3"/>
  <c r="N3" i="2"/>
  <c r="B3" i="2" s="1"/>
  <c r="B4"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B5" i="2" l="1"/>
  <c r="AI20" i="3"/>
  <c r="R44" i="2"/>
  <c r="C44" i="2" s="1"/>
  <c r="R46" i="2"/>
  <c r="C46" i="2" s="1"/>
  <c r="R41" i="2"/>
  <c r="C41" i="2" s="1"/>
  <c r="R43" i="2"/>
  <c r="C43" i="2" s="1"/>
  <c r="R47" i="2"/>
  <c r="C47" i="2" s="1"/>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61" i="2"/>
  <c r="G6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P4" i="2" s="1"/>
  <c r="AI21" i="3" l="1"/>
  <c r="M37" i="2"/>
  <c r="AG25" i="3"/>
  <c r="P8" i="2" s="1"/>
  <c r="AI26" i="3" l="1"/>
  <c r="M38" i="2"/>
  <c r="O23" i="1"/>
  <c r="N6" i="2" l="1"/>
  <c r="B6" i="2" s="1"/>
  <c r="O39" i="2"/>
  <c r="B39" i="2" s="1"/>
  <c r="B42" i="2" s="1"/>
  <c r="AI25" i="3"/>
  <c r="O40" i="2"/>
  <c r="B40" i="2" s="1"/>
  <c r="L23" i="3"/>
  <c r="O17" i="1"/>
  <c r="CD42" i="3" s="1"/>
  <c r="B7" i="2" l="1"/>
  <c r="B8" i="2" s="1"/>
  <c r="AG23" i="3"/>
  <c r="P6" i="2" s="1"/>
  <c r="L13" i="3"/>
  <c r="L17" i="3"/>
  <c r="B9" i="2" l="1"/>
  <c r="B10" i="2" s="1"/>
  <c r="B20" i="2" s="1"/>
  <c r="AI22" i="3"/>
  <c r="AG13" i="3"/>
  <c r="AG17" i="3" s="1"/>
  <c r="AI23" i="3" l="1"/>
  <c r="AI13" i="3" s="1"/>
  <c r="AI17" i="3" s="1"/>
  <c r="AI16" i="3" l="1"/>
  <c r="AI14" i="3" s="1"/>
  <c r="BO22" i="3" l="1"/>
  <c r="AJ17" i="3"/>
  <c r="AJ16" i="3"/>
  <c r="AJ14" i="3"/>
  <c r="AJ28" i="3"/>
  <c r="C36" i="2"/>
  <c r="Q20" i="2" l="1"/>
  <c r="C20" i="2" s="1"/>
  <c r="R42" i="2"/>
  <c r="C42" i="2" s="1"/>
  <c r="AJ20" i="3"/>
  <c r="Q3" i="2" s="1"/>
  <c r="C3" i="2" s="1"/>
  <c r="AJ27" i="3"/>
  <c r="Q10" i="2" s="1"/>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Q8" i="2" s="1"/>
  <c r="C8" i="2" s="1"/>
  <c r="AJ26" i="3"/>
  <c r="Q9" i="2" s="1"/>
  <c r="C9" i="2" s="1"/>
  <c r="AJ24" i="3"/>
  <c r="Q7" i="2" s="1"/>
  <c r="C7" i="2" s="1"/>
  <c r="AJ23" i="3"/>
  <c r="Q6" i="2" s="1"/>
  <c r="C6" i="2" s="1"/>
  <c r="AJ22" i="3"/>
  <c r="Q5" i="2" s="1"/>
  <c r="C5" i="2" s="1"/>
  <c r="AJ21" i="3"/>
  <c r="Q4" i="2" s="1"/>
  <c r="BS48" i="3"/>
  <c r="BS32" i="3"/>
  <c r="BS68" i="3"/>
  <c r="BS46" i="3"/>
  <c r="BS62" i="3"/>
  <c r="BS54" i="3"/>
  <c r="BS74" i="3"/>
  <c r="BS72" i="3"/>
  <c r="BS44" i="3"/>
  <c r="BS52" i="3"/>
  <c r="BS60" i="3"/>
  <c r="BS66" i="3"/>
  <c r="BS40" i="3"/>
  <c r="BS50" i="3"/>
  <c r="BS38" i="3"/>
  <c r="BS58" i="3"/>
  <c r="BS28" i="3"/>
  <c r="BS36" i="3"/>
  <c r="BS64" i="3"/>
  <c r="BS70" i="3"/>
  <c r="BS42" i="3"/>
  <c r="BS76" i="3"/>
  <c r="AU24" i="3"/>
  <c r="AU22" i="3"/>
  <c r="AU20" i="3"/>
  <c r="BU32" i="3" l="1"/>
  <c r="BU34" i="3"/>
  <c r="BU30" i="3"/>
  <c r="R39" i="2"/>
  <c r="C39" i="2" s="1"/>
  <c r="BU22" i="3"/>
  <c r="C4" i="2"/>
  <c r="BU26" i="3"/>
  <c r="C15" i="2"/>
  <c r="R45" i="2"/>
  <c r="C45" i="2" s="1"/>
  <c r="R40" i="2"/>
  <c r="C40" i="2" s="1"/>
  <c r="AU26" i="3"/>
  <c r="BU24" i="3" l="1"/>
  <c r="C14" i="2"/>
  <c r="BU28" i="3"/>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46"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27" i="3"/>
  <c r="AZ18" i="3" l="1"/>
  <c r="CF36" i="3"/>
  <c r="CF34" i="3" s="1"/>
  <c r="CF29" i="3"/>
  <c r="CD52" i="3"/>
  <c r="CG44" i="3" l="1"/>
</calcChain>
</file>

<file path=xl/sharedStrings.xml><?xml version="1.0" encoding="utf-8"?>
<sst xmlns="http://schemas.openxmlformats.org/spreadsheetml/2006/main" count="666" uniqueCount="452">
  <si>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</si>
  <si>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</si>
  <si>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</si>
  <si>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</si>
  <si>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</si>
  <si>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</si>
  <si>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</si>
  <si>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</si>
  <si>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</si>
  <si>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</si>
  <si>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</si>
  <si>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</si>
  <si>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</si>
  <si>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</si>
  <si>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</si>
  <si>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</si>
  <si>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</si>
  <si>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</si>
  <si>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</si>
  <si>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</si>
  <si>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</si>
  <si>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</si>
  <si>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</si>
  <si>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</si>
  <si>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</si>
  <si>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</si>
  <si>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</si>
  <si>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</si>
  <si>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</si>
  <si>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</si>
  <si>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</si>
  <si>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</si>
  <si>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</si>
  <si>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</si>
  <si>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</si>
  <si>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</si>
  <si>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</si>
  <si>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</si>
  <si>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</si>
  <si>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</si>
  <si>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</si>
  <si>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</si>
  <si>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</si>
  <si>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</si>
  <si>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</si>
  <si>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</si>
  <si>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</si>
  <si>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</si>
  <si>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</si>
  <si>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</si>
  <si>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</si>
  <si>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</si>
  <si>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</si>
  <si>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</si>
  <si>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</si>
  <si>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</si>
  <si>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</si>
  <si>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</si>
  <si>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</si>
  <si>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</si>
  <si>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</si>
  <si>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</si>
  <si>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</si>
  <si>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</si>
  <si>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</si>
  <si>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</si>
  <si>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</si>
  <si>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</si>
  <si>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</si>
  <si>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</si>
  <si>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</si>
  <si>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</si>
  <si>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</si>
  <si>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</si>
  <si>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</si>
  <si>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</si>
  <si>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</si>
  <si>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</si>
  <si>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</si>
  <si>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</si>
  <si>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</si>
  <si>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</si>
  <si>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</si>
  <si>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</si>
  <si>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</si>
  <si>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</si>
  <si>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</si>
  <si>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</si>
  <si>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</si>
  <si>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</si>
  <si>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</si>
  <si>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</si>
  <si>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</si>
  <si>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</si>
  <si>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</si>
  <si>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</si>
  <si>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</si>
  <si>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 xml:space="preserve">1- Bâtiments neufs, rénovations et extensions </t>
  </si>
  <si>
    <t>Gros œuvre bâtiments de transformation et vente à la ferme</t>
  </si>
  <si>
    <t>ob</t>
  </si>
  <si>
    <t>m²</t>
  </si>
  <si>
    <t>Construction de locaux sanitaires</t>
  </si>
  <si>
    <t>Vaches laitières</t>
  </si>
  <si>
    <t>2- Aménagements intérieurs des bâtiments</t>
  </si>
  <si>
    <t>Carrelage, peinture</t>
  </si>
  <si>
    <t>Sas sanitaire, Blocs sanitaires, vestiaires, douches.</t>
  </si>
  <si>
    <t>Quai de chargement, déchargement</t>
  </si>
  <si>
    <t>of</t>
  </si>
  <si>
    <t>1 robot</t>
  </si>
  <si>
    <t>Equipements intérieurs des bâtiments</t>
  </si>
  <si>
    <t>3- Stockage</t>
  </si>
  <si>
    <t>Chambre frigorifique</t>
  </si>
  <si>
    <t>2 robots</t>
  </si>
  <si>
    <t>Groupe frigorifique ; appareil frigorifique ; cellule de refroidissement ; tunnel de refroidissement/congélation</t>
  </si>
  <si>
    <t>Équipements de réception et de stockage des matières premières</t>
  </si>
  <si>
    <t>m</t>
  </si>
  <si>
    <t>4- Équipements pour le respect des règles d'hygiène du process de fabrication</t>
  </si>
  <si>
    <t>Lave-vaisselle, armoires à couteaux de stérilisation…</t>
  </si>
  <si>
    <t>Systèmes fixes de nettoyage / Lavage / désinfection</t>
  </si>
  <si>
    <t>Bacs de lavage ; éviers ; lave-mains..</t>
  </si>
  <si>
    <t>Autres équipements</t>
  </si>
  <si>
    <t>5- Commercialisation</t>
  </si>
  <si>
    <t>Équipements d'aménagement et d'agencement du magasin de vente</t>
  </si>
  <si>
    <t>Vitrines réfrigérées ; rayonnages ; étagères et présentoirs</t>
  </si>
  <si>
    <t>Balance ; caisse enregistreuse avec traçabilité vente/produit</t>
  </si>
  <si>
    <t>Autres équipements spécifiques à la commercialisation</t>
  </si>
  <si>
    <t>6- Equipements du laboratoire de transformation</t>
  </si>
  <si>
    <t>Tables inox</t>
  </si>
  <si>
    <t>Broyeurs, hachoir</t>
  </si>
  <si>
    <t>Mélangeurs, malaxeurs</t>
  </si>
  <si>
    <t>Cuves</t>
  </si>
  <si>
    <t>Convoyeurs</t>
  </si>
  <si>
    <t>Fours, cuiseurs</t>
  </si>
  <si>
    <t>Équipements de pasteurisation ou de stérilisation</t>
  </si>
  <si>
    <t>Autres équipements spécifiques à la transformation</t>
  </si>
  <si>
    <t>7- Équipements pour le conditionnement des produits transformés</t>
  </si>
  <si>
    <t>Machine de mise en pot de yaourt </t>
  </si>
  <si>
    <t>Machine de mise sous vide</t>
  </si>
  <si>
    <t>Embouteilleuse</t>
  </si>
  <si>
    <t>Emballeuse</t>
  </si>
  <si>
    <t xml:space="preserve">Palletisseur </t>
  </si>
  <si>
    <t>8- Nouvelles technologies de l'information et de la communication</t>
  </si>
  <si>
    <t>Boîtiers, sondes, capteurs pour enregistrements traçabilité, sécurité des aliments et outils de mesure des consommations (eau, gaz, électricité...)…</t>
  </si>
  <si>
    <t>9- Investissements immatériels</t>
  </si>
  <si>
    <t>Etude de conception, maîtrise d'œuvre, audit énergétique</t>
  </si>
  <si>
    <t>Diagnostics liés au projet</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</si>
  <si>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</si>
  <si>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</si>
  <si>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</si>
  <si>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</si>
  <si>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</si>
  <si>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</si>
  <si>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</si>
  <si>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</si>
  <si>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</si>
  <si>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productifs</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</si>
  <si>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</si>
  <si>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</si>
  <si>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</si>
  <si>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</si>
  <si>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</si>
  <si>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</si>
  <si>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</si>
  <si>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</si>
  <si>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</si>
  <si>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</si>
  <si>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v_28/11/2024 (AAP2)</t>
  </si>
  <si>
    <t>MàJ tableau du référentiel des dépenses</t>
  </si>
  <si>
    <t>v_19/12/2024 (AAP2)</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</si>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</sst>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7">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58"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17" fillId="0" borderId="0" xfId="0" applyFont="1" applyAlignment="1">
      <alignment horizontal="left" vertical="center" wrapText="1"/>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164" fontId="18" fillId="0" borderId="0" xfId="0" applyNumberFormat="1" applyFont="1" applyAlignment="1">
      <alignment horizontal="right"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21</xdr:row>
      <xdr:rowOff>23812</xdr:rowOff>
    </xdr:from>
    <xdr:to>
      <xdr:col>86</xdr:col>
      <xdr:colOff>452510</xdr:colOff>
      <xdr:row>25</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19</xdr:row>
      <xdr:rowOff>0</xdr:rowOff>
    </xdr:from>
    <xdr:to>
      <xdr:col>86</xdr:col>
      <xdr:colOff>440531</xdr:colOff>
      <xdr:row>21</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27</xdr:row>
      <xdr:rowOff>95249</xdr:rowOff>
    </xdr:from>
    <xdr:to>
      <xdr:col>84</xdr:col>
      <xdr:colOff>759619</xdr:colOff>
      <xdr:row>29</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27</xdr:row>
      <xdr:rowOff>107155</xdr:rowOff>
    </xdr:from>
    <xdr:to>
      <xdr:col>86</xdr:col>
      <xdr:colOff>131653</xdr:colOff>
      <xdr:row>29</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38</xdr:row>
      <xdr:rowOff>0</xdr:rowOff>
    </xdr:from>
    <xdr:to>
      <xdr:col>87</xdr:col>
      <xdr:colOff>738188</xdr:colOff>
      <xdr:row>39</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F12" sqref="F12:I12"/>
    </sheetView>
  </sheetViews>
  <sheetFormatPr defaultColWidth="10.85546875" defaultRowHeight="15"/>
  <cols>
    <col min="1" max="1" width="14.5703125" style="72" bestFit="1" customWidth="1"/>
    <col min="2" max="2" width="4.7109375" style="73" customWidth="1"/>
    <col min="3"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ht="15.75" thickBot="1">
      <c r="A1" s="242" t="str">
        <f>(Ref_Invest!D81)</f>
        <v>v_19/12/2024 (AAP2)</v>
      </c>
    </row>
    <row r="2" spans="1:38" ht="45" customHeight="1" thickBot="1">
      <c r="C2" s="285" t="str">
        <f>"Récapitulatif des dépenses prévisionnelles présentées au titre du dispositif"&amp;" 
 "&amp;Ref_Invest!$D$59&amp;" 
 "&amp;"Appel à projet n°2 (2024 / 2025)"</f>
        <v>Récapitulatif des dépenses prévisionnelles présentées au titre du dispositif 
 FEADER - Aide aux investissements productifs 
 Appel à projet n°2 (2024 / 2025)</v>
      </c>
      <c r="D2" s="286"/>
      <c r="E2" s="286"/>
      <c r="F2" s="286"/>
      <c r="G2" s="286"/>
      <c r="H2" s="286"/>
      <c r="I2" s="286"/>
      <c r="J2" s="286"/>
      <c r="K2" s="286"/>
      <c r="L2" s="286"/>
      <c r="M2" s="286"/>
      <c r="N2" s="286"/>
      <c r="O2" s="286"/>
      <c r="P2" s="286"/>
      <c r="Q2" s="286"/>
      <c r="R2" s="287"/>
      <c r="U2"/>
      <c r="X2"/>
      <c r="AL2" s="76"/>
    </row>
    <row r="3" spans="1:38" ht="15.75" thickBot="1"/>
    <row r="4" spans="1:38" ht="45.75" customHeight="1" thickBot="1">
      <c r="D4" s="254" t="s">
        <v>0</v>
      </c>
      <c r="E4" s="255"/>
      <c r="F4" s="255"/>
      <c r="G4" s="255"/>
      <c r="H4" s="255"/>
      <c r="I4" s="255"/>
      <c r="J4" s="255"/>
      <c r="K4" s="255"/>
      <c r="L4" s="256"/>
      <c r="T4" s="243" t="s">
        <v>1</v>
      </c>
      <c r="U4" s="244"/>
      <c r="V4" s="244"/>
      <c r="W4" s="244"/>
      <c r="X4" s="244"/>
      <c r="Y4" s="245"/>
    </row>
    <row r="5" spans="1:38">
      <c r="T5" s="246"/>
      <c r="U5" s="247"/>
      <c r="V5" s="247"/>
      <c r="W5" s="247"/>
      <c r="X5" s="247"/>
      <c r="Y5" s="248"/>
    </row>
    <row r="6" spans="1:38">
      <c r="C6" s="77" t="s">
        <v>2</v>
      </c>
      <c r="D6" s="78"/>
      <c r="T6" s="246"/>
      <c r="U6" s="247"/>
      <c r="V6" s="247"/>
      <c r="W6" s="247"/>
      <c r="X6" s="247"/>
      <c r="Y6" s="248"/>
    </row>
    <row r="7" spans="1:38" ht="15.75" thickBot="1">
      <c r="C7" s="77" t="s">
        <v>3</v>
      </c>
      <c r="D7" s="78"/>
      <c r="T7" s="249"/>
      <c r="U7" s="250"/>
      <c r="V7" s="250"/>
      <c r="W7" s="250"/>
      <c r="X7" s="250"/>
      <c r="Y7" s="251"/>
    </row>
    <row r="8" spans="1:38" ht="15" customHeight="1">
      <c r="C8" s="78"/>
      <c r="D8" s="79" t="str">
        <f>"Un seul devis suffit pour un montant de dépense inférieur à "&amp;Ref_Invest!$E$56&amp;" €"</f>
        <v>Un seul devis suffit pour un montant de dépense inférieur à 25000 €</v>
      </c>
    </row>
    <row r="9" spans="1:38">
      <c r="C9" s="78"/>
      <c r="D9" s="79" t="str">
        <f>"Un second devis comparatif est nécessaire pour un montant de dépense compris entre "&amp;Ref_Invest!$E$56&amp;" € et "&amp;Ref_Invest!$E$57&amp;"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"&amp;Ref_Invest!$E$57&amp;" €"</f>
        <v>Deux autres devis comparatifs sont nécessaires pour un montant de dépense supérieur à 90000 €</v>
      </c>
      <c r="AH10" s="75">
        <v>1</v>
      </c>
    </row>
    <row r="11" spans="1:38" ht="15.75" thickBot="1">
      <c r="C11" s="78"/>
      <c r="D11" s="79"/>
    </row>
    <row r="12" spans="1:38" ht="14.45" customHeight="1" thickBot="1">
      <c r="C12" s="80" t="s">
        <v>4</v>
      </c>
      <c r="F12" s="290"/>
      <c r="G12" s="291"/>
      <c r="H12" s="291"/>
      <c r="I12" s="292"/>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52" t="s">
        <v>8</v>
      </c>
      <c r="D17" s="252"/>
      <c r="E17" s="252"/>
      <c r="F17" s="252"/>
      <c r="G17" s="252"/>
      <c r="H17" s="252"/>
      <c r="I17" s="252"/>
      <c r="J17" s="252"/>
      <c r="K17" s="252"/>
      <c r="L17" s="253"/>
      <c r="M17" s="194" t="s">
        <v>9</v>
      </c>
      <c r="N17" s="82"/>
      <c r="O17" s="201">
        <f>SUM($O$20:$O$120)</f>
        <v>0</v>
      </c>
      <c r="P17" s="194" t="s">
        <v>10</v>
      </c>
      <c r="Q17" s="82"/>
      <c r="R17" s="201">
        <f>SUM($R$20:$R$120)</f>
        <v>0</v>
      </c>
      <c r="S17" s="83"/>
      <c r="V17" s="201">
        <f>SUM(V20:V120)</f>
        <v>0</v>
      </c>
      <c r="Y17" s="201">
        <f>SUM(Y20:Y120)</f>
        <v>0</v>
      </c>
    </row>
    <row r="18" spans="1:34" ht="15" customHeight="1">
      <c r="C18" s="266" t="s">
        <v>11</v>
      </c>
      <c r="D18" s="267"/>
      <c r="E18" s="268"/>
      <c r="F18" s="293" t="s">
        <v>12</v>
      </c>
      <c r="G18" s="294"/>
      <c r="H18" s="294"/>
      <c r="I18" s="295"/>
      <c r="J18" s="272" t="s">
        <v>13</v>
      </c>
      <c r="K18" s="273"/>
      <c r="L18" s="274"/>
      <c r="M18" s="288" t="s">
        <v>14</v>
      </c>
      <c r="N18" s="273"/>
      <c r="O18" s="289"/>
      <c r="P18" s="263" t="s">
        <v>15</v>
      </c>
      <c r="Q18" s="264"/>
      <c r="R18" s="264"/>
      <c r="S18" s="265"/>
      <c r="T18" s="279" t="s">
        <v>16</v>
      </c>
      <c r="U18" s="280"/>
      <c r="V18" s="281"/>
      <c r="W18" s="282" t="s">
        <v>17</v>
      </c>
      <c r="X18" s="283"/>
      <c r="Y18" s="284"/>
      <c r="AH18" s="75">
        <v>5</v>
      </c>
    </row>
    <row r="19" spans="1:34" ht="23.25" thickBot="1">
      <c r="C19" s="269"/>
      <c r="D19" s="270"/>
      <c r="E19" s="271"/>
      <c r="F19" s="296"/>
      <c r="G19" s="297"/>
      <c r="H19" s="297"/>
      <c r="I19" s="298"/>
      <c r="J19" s="275"/>
      <c r="K19" s="276"/>
      <c r="L19" s="277"/>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IF(ISNA(VLOOKUP(F20,Ref_Invest!$E$3:$H$36,4,FALSE)),"",VLOOKUP(F20,Ref_Invest!$E$3:$H$36,4,FALSE))</f>
        <v/>
      </c>
      <c r="B20" s="73" t="str">
        <f>IF(C20&lt;&gt;"",1+B19,"")</f>
        <v/>
      </c>
      <c r="C20" s="257"/>
      <c r="D20" s="258"/>
      <c r="E20" s="259"/>
      <c r="F20" s="258"/>
      <c r="G20" s="258"/>
      <c r="H20" s="258"/>
      <c r="I20" s="258"/>
      <c r="J20" s="278"/>
      <c r="K20" s="258"/>
      <c r="L20" s="259"/>
      <c r="M20" s="64"/>
      <c r="N20" s="62" t="str">
        <f>IF(ISNA(VLOOKUP($F20,Ref_Invest!$E$3:$I$36,5,FALSE)),"",IF(VLOOKUP($F20,Ref_Invest!$E$3:$I$36,5,FALSE)=0,"",VLOOKUP($F20,Ref_Invest!$E$3:$I$36,5,FALSE)))</f>
        <v/>
      </c>
      <c r="O20" s="63" t="str">
        <f>IF(A20="ob",IF(M20="","",M20*VLOOKUP($F20,Ref_Invest!$E$3:$K$36,7,FALSE)),IF(A20="of",VLOOKUP($F20,Ref_Invest!$E$3:$J$36,6,FALSE),IF(A20="ot",VLOOKUP($F20,Ref_Invest!$E$3:$L$36,8,FALSE)/100*Ref_Invest!$M$37,"")))</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","")&amp;IF(AND(R20&gt;Ref_Invest!$E$57,V20="",Y20=""),"Deux devis comparatifs doivent être renseignés pour cette dépense",IF(AND(R20&gt;Ref_Invest!$E$57,Y20=""),"Un second devis comparatif doit être renseigné pour cette dépense",IF(AND(R20&gt;=Ref_Invest!$E$56,V20=""),"Un devis comparatif doit être renseigné pour cette dépense","")))</f>
        <v/>
      </c>
      <c r="AH20" s="75">
        <v>6</v>
      </c>
    </row>
    <row r="21" spans="1:34">
      <c r="A21" s="75" t="str">
        <f>IF(ISNA(VLOOKUP(F21,Ref_Invest!$E$3:$H$36,4,FALSE)),"",VLOOKUP(F21,Ref_Invest!$E$3:$H$36,4,FALSE))</f>
        <v/>
      </c>
      <c r="B21" s="73" t="str">
        <f>IF(C21&lt;&gt;"",1+B20,"")</f>
        <v/>
      </c>
      <c r="C21" s="257"/>
      <c r="D21" s="258"/>
      <c r="E21" s="259"/>
      <c r="F21" s="261"/>
      <c r="G21" s="261"/>
      <c r="H21" s="261"/>
      <c r="I21" s="261"/>
      <c r="J21" s="260"/>
      <c r="K21" s="261"/>
      <c r="L21" s="262"/>
      <c r="M21" s="65"/>
      <c r="N21" s="62" t="str">
        <f>IF(ISNA(VLOOKUP($F21,Ref_Invest!$E$3:$I$36,5,FALSE)),"",IF(VLOOKUP($F21,Ref_Invest!$E$3:$I$36,5,FALSE)=0,"",VLOOKUP($F21,Ref_Invest!$E$3:$I$36,5,FALSE)))</f>
        <v/>
      </c>
      <c r="O21" s="63" t="str">
        <f>IF(A21="ob",IF(M21="","",M21*VLOOKUP($F21,Ref_Invest!$E$3:$K$36,7,FALSE)),IF(A21="of",VLOOKUP($F21,Ref_Invest!$E$3:$J$36,6,FALSE),IF(A21="ot",VLOOKUP($F21,Ref_Invest!$E$3:$L$36,8,FALSE)/100*Ref_Invest!$M$37,"")))</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","")&amp;IF(AND(R21&gt;Ref_Invest!$E$57,V21="",Y21=""),"Deux devis comparatifs doivent être renseignés pour cette dépense",IF(AND(R21&gt;Ref_Invest!$E$57,Y21=""),"Un second devis comparatif doit être renseigné pour cette dépense",IF(AND(R21&gt;=Ref_Invest!$E$56,V21=""),"Un devis comparatif doit être renseigné pour cette dépense","")))</f>
        <v/>
      </c>
    </row>
    <row r="22" spans="1:34">
      <c r="A22" s="75" t="str">
        <f>IF(ISNA(VLOOKUP(F22,Ref_Invest!$E$3:$H$36,4,FALSE)),"",VLOOKUP(F22,Ref_Invest!$E$3:$H$36,4,FALSE))</f>
        <v/>
      </c>
      <c r="B22" s="73" t="str">
        <f t="shared" ref="B22:B85" si="0">IF(C22&lt;&gt;"",1+B21,"")</f>
        <v/>
      </c>
      <c r="C22" s="257"/>
      <c r="D22" s="258"/>
      <c r="E22" s="259"/>
      <c r="F22" s="261"/>
      <c r="G22" s="261"/>
      <c r="H22" s="261"/>
      <c r="I22" s="261"/>
      <c r="J22" s="260"/>
      <c r="K22" s="261"/>
      <c r="L22" s="262"/>
      <c r="M22" s="65"/>
      <c r="N22" s="62" t="str">
        <f>IF(ISNA(VLOOKUP($F22,Ref_Invest!$E$3:$I$36,5,FALSE)),"",IF(VLOOKUP($F22,Ref_Invest!$E$3:$I$36,5,FALSE)=0,"",VLOOKUP($F22,Ref_Invest!$E$3:$I$36,5,FALSE)))</f>
        <v/>
      </c>
      <c r="O22" s="63" t="str">
        <f>IF(A22="ob",IF(M22="","",M22*VLOOKUP($F22,Ref_Invest!$E$3:$K$36,7,FALSE)),IF(A22="of",VLOOKUP($F22,Ref_Invest!$E$3:$J$36,6,FALSE),IF(A22="ot",VLOOKUP($F22,Ref_Invest!$E$3:$L$36,8,FALSE)/100*Ref_Invest!$M$37,"")))</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","")&amp;IF(AND(R22&gt;Ref_Invest!$E$57,V22="",Y22=""),"Deux devis comparatifs doivent être renseignés pour cette dépense",IF(AND(R22&gt;Ref_Invest!$E$57,Y22=""),"Un second devis comparatif doit être renseigné pour cette dépense",IF(AND(R22&gt;=Ref_Invest!$E$56,V22=""),"Un devis comparatif doit être renseigné pour cette dépense","")))</f>
        <v/>
      </c>
      <c r="AH22" s="75">
        <v>7</v>
      </c>
    </row>
    <row r="23" spans="1:34">
      <c r="A23" s="75" t="str">
        <f>IF(ISNA(VLOOKUP(F23,Ref_Invest!$E$3:$H$36,4,FALSE)),"",VLOOKUP(F23,Ref_Invest!$E$3:$H$36,4,FALSE))</f>
        <v/>
      </c>
      <c r="B23" s="73" t="str">
        <f t="shared" si="0"/>
        <v/>
      </c>
      <c r="C23" s="257"/>
      <c r="D23" s="258"/>
      <c r="E23" s="259"/>
      <c r="F23" s="261"/>
      <c r="G23" s="261"/>
      <c r="H23" s="261"/>
      <c r="I23" s="261"/>
      <c r="J23" s="260"/>
      <c r="K23" s="261"/>
      <c r="L23" s="262"/>
      <c r="M23" s="65"/>
      <c r="N23" s="62" t="str">
        <f>IF(ISNA(VLOOKUP($F23,Ref_Invest!$E$3:$I$36,5,FALSE)),"",IF(VLOOKUP($F23,Ref_Invest!$E$3:$I$36,5,FALSE)=0,"",VLOOKUP($F23,Ref_Invest!$E$3:$I$36,5,FALSE)))</f>
        <v/>
      </c>
      <c r="O23" s="63" t="str">
        <f>IF(A23="ob",IF(M23="","",M23*VLOOKUP($F23,Ref_Invest!$E$3:$K$36,7,FALSE)),IF(A23="of",VLOOKUP($F23,Ref_Invest!$E$3:$J$36,6,FALSE),IF(A23="ot",VLOOKUP($F23,Ref_Invest!$E$3:$L$36,8,FALSE)/100*Ref_Invest!$M$37,"")))</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","")&amp;IF(AND(R23&gt;Ref_Invest!$E$57,V23="",Y23=""),"Deux devis comparatifs doivent être renseignés pour cette dépense",IF(AND(R23&gt;Ref_Invest!$E$57,Y23=""),"Un second devis comparatif doit être renseigné pour cette dépense",IF(AND(R23&gt;=Ref_Invest!$E$56,V23=""),"Un devis comparatif doit être renseigné pour cette dépense","")))</f>
        <v/>
      </c>
    </row>
    <row r="24" spans="1:34">
      <c r="A24" s="75" t="str">
        <f>IF(ISNA(VLOOKUP(F24,Ref_Invest!$E$3:$H$36,4,FALSE)),"",VLOOKUP(F24,Ref_Invest!$E$3:$H$36,4,FALSE))</f>
        <v/>
      </c>
      <c r="B24" s="73" t="str">
        <f t="shared" si="0"/>
        <v/>
      </c>
      <c r="C24" s="257"/>
      <c r="D24" s="258"/>
      <c r="E24" s="259"/>
      <c r="F24" s="261"/>
      <c r="G24" s="261"/>
      <c r="H24" s="261"/>
      <c r="I24" s="261"/>
      <c r="J24" s="260"/>
      <c r="K24" s="261"/>
      <c r="L24" s="262"/>
      <c r="M24" s="65"/>
      <c r="N24" s="62" t="str">
        <f>IF(ISNA(VLOOKUP($F24,Ref_Invest!$E$3:$I$36,5,FALSE)),"",IF(VLOOKUP($F24,Ref_Invest!$E$3:$I$36,5,FALSE)=0,"",VLOOKUP($F24,Ref_Invest!$E$3:$I$36,5,FALSE)))</f>
        <v/>
      </c>
      <c r="O24" s="63" t="str">
        <f>IF(A24="ob",IF(M24="","",M24*VLOOKUP($F24,Ref_Invest!$E$3:$K$36,7,FALSE)),IF(A24="of",VLOOKUP($F24,Ref_Invest!$E$3:$J$36,6,FALSE),IF(A24="ot",VLOOKUP($F24,Ref_Invest!$E$3:$L$36,8,FALSE)/100*Ref_Invest!$M$37,"")))</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","")&amp;IF(AND(R24&gt;Ref_Invest!$E$57,V24="",Y24=""),"Deux devis comparatifs doivent être renseignés pour cette dépense",IF(AND(R24&gt;Ref_Invest!$E$57,Y24=""),"Un second devis comparatif doit être renseigné pour cette dépense",IF(AND(R24&gt;=Ref_Invest!$E$56,V24=""),"Un devis comparatif doit être renseigné pour cette dépense","")))</f>
        <v/>
      </c>
      <c r="AH24" s="75">
        <v>8</v>
      </c>
    </row>
    <row r="25" spans="1:34" ht="15" customHeight="1">
      <c r="A25" s="75" t="str">
        <f>IF(ISNA(VLOOKUP(F25,Ref_Invest!$E$3:$H$36,4,FALSE)),"",VLOOKUP(F25,Ref_Invest!$E$3:$H$36,4,FALSE))</f>
        <v/>
      </c>
      <c r="B25" s="73" t="str">
        <f t="shared" si="0"/>
        <v/>
      </c>
      <c r="C25" s="257"/>
      <c r="D25" s="258"/>
      <c r="E25" s="259"/>
      <c r="F25" s="261"/>
      <c r="G25" s="261"/>
      <c r="H25" s="261"/>
      <c r="I25" s="261"/>
      <c r="J25" s="260"/>
      <c r="K25" s="261"/>
      <c r="L25" s="262"/>
      <c r="M25" s="65"/>
      <c r="N25" s="62" t="str">
        <f>IF(ISNA(VLOOKUP($F25,Ref_Invest!$E$3:$I$36,5,FALSE)),"",IF(VLOOKUP($F25,Ref_Invest!$E$3:$I$36,5,FALSE)=0,"",VLOOKUP($F25,Ref_Invest!$E$3:$I$36,5,FALSE)))</f>
        <v/>
      </c>
      <c r="O25" s="63" t="str">
        <f>IF(A25="ob",IF(M25="","",M25*VLOOKUP($F25,Ref_Invest!$E$3:$K$36,7,FALSE)),IF(A25="of",VLOOKUP($F25,Ref_Invest!$E$3:$J$36,6,FALSE),IF(A25="ot",VLOOKUP($F25,Ref_Invest!$E$3:$L$36,8,FALSE)/100*Ref_Invest!$M$37,"")))</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","")&amp;IF(AND(R25&gt;Ref_Invest!$E$57,V25="",Y25=""),"Deux devis comparatifs doivent être renseignés pour cette dépense",IF(AND(R25&gt;Ref_Invest!$E$57,Y25=""),"Un second devis comparatif doit être renseigné pour cette dépense",IF(AND(R25&gt;=Ref_Invest!$E$56,V25=""),"Un devis comparatif doit être renseigné pour cette dépense","")))</f>
        <v/>
      </c>
    </row>
    <row r="26" spans="1:34">
      <c r="A26" s="75" t="str">
        <f>IF(ISNA(VLOOKUP(F26,Ref_Invest!$E$3:$H$36,4,FALSE)),"",VLOOKUP(F26,Ref_Invest!$E$3:$H$36,4,FALSE))</f>
        <v/>
      </c>
      <c r="B26" s="73" t="str">
        <f t="shared" si="0"/>
        <v/>
      </c>
      <c r="C26" s="257"/>
      <c r="D26" s="258"/>
      <c r="E26" s="259"/>
      <c r="F26" s="261"/>
      <c r="G26" s="261"/>
      <c r="H26" s="261"/>
      <c r="I26" s="261"/>
      <c r="J26" s="260"/>
      <c r="K26" s="261"/>
      <c r="L26" s="262"/>
      <c r="M26" s="65"/>
      <c r="N26" s="62" t="str">
        <f>IF(ISNA(VLOOKUP($F26,Ref_Invest!$E$3:$I$36,5,FALSE)),"",IF(VLOOKUP($F26,Ref_Invest!$E$3:$I$36,5,FALSE)=0,"",VLOOKUP($F26,Ref_Invest!$E$3:$I$36,5,FALSE)))</f>
        <v/>
      </c>
      <c r="O26" s="63" t="str">
        <f>IF(A26="ob",IF(M26="","",M26*VLOOKUP($F26,Ref_Invest!$E$3:$K$36,7,FALSE)),IF(A26="of",VLOOKUP($F26,Ref_Invest!$E$3:$J$36,6,FALSE),IF(A26="ot",VLOOKUP($F26,Ref_Invest!$E$3:$L$36,8,FALSE)/100*Ref_Invest!$M$37,"")))</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","")&amp;IF(AND(R26&gt;Ref_Invest!$E$57,V26="",Y26=""),"Deux devis comparatifs doivent être renseignés pour cette dépense",IF(AND(R26&gt;Ref_Invest!$E$57,Y26=""),"Un second devis comparatif doit être renseigné pour cette dépense",IF(AND(R26&gt;=Ref_Invest!$E$56,V26=""),"Un devis comparatif doit être renseigné pour cette dépense","")))</f>
        <v/>
      </c>
      <c r="AH26" s="75">
        <v>9</v>
      </c>
    </row>
    <row r="27" spans="1:34">
      <c r="A27" s="75" t="str">
        <f>IF(ISNA(VLOOKUP(F27,Ref_Invest!$E$3:$H$36,4,FALSE)),"",VLOOKUP(F27,Ref_Invest!$E$3:$H$36,4,FALSE))</f>
        <v/>
      </c>
      <c r="B27" s="73" t="str">
        <f t="shared" si="0"/>
        <v/>
      </c>
      <c r="C27" s="257"/>
      <c r="D27" s="258"/>
      <c r="E27" s="259"/>
      <c r="F27" s="261"/>
      <c r="G27" s="261"/>
      <c r="H27" s="261"/>
      <c r="I27" s="261"/>
      <c r="J27" s="260"/>
      <c r="K27" s="261"/>
      <c r="L27" s="262"/>
      <c r="M27" s="65"/>
      <c r="N27" s="62" t="str">
        <f>IF(ISNA(VLOOKUP($F27,Ref_Invest!$E$3:$I$36,5,FALSE)),"",IF(VLOOKUP($F27,Ref_Invest!$E$3:$I$36,5,FALSE)=0,"",VLOOKUP($F27,Ref_Invest!$E$3:$I$36,5,FALSE)))</f>
        <v/>
      </c>
      <c r="O27" s="63" t="str">
        <f>IF(A27="ob",IF(M27="","",M27*VLOOKUP($F27,Ref_Invest!$E$3:$K$36,7,FALSE)),IF(A27="of",VLOOKUP($F27,Ref_Invest!$E$3:$J$36,6,FALSE),IF(A27="ot",VLOOKUP($F27,Ref_Invest!$E$3:$L$36,8,FALSE)/100*Ref_Invest!$M$37,"")))</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","")&amp;IF(AND(R27&gt;Ref_Invest!$E$57,V27="",Y27=""),"Deux devis comparatifs doivent être renseignés pour cette dépense",IF(AND(R27&gt;Ref_Invest!$E$57,Y27=""),"Un second devis comparatif doit être renseigné pour cette dépense",IF(AND(R27&gt;=Ref_Invest!$E$56,V27=""),"Un devis comparatif doit être renseigné pour cette dépense","")))</f>
        <v/>
      </c>
    </row>
    <row r="28" spans="1:34">
      <c r="A28" s="75" t="str">
        <f>IF(ISNA(VLOOKUP(F28,Ref_Invest!$E$3:$H$36,4,FALSE)),"",VLOOKUP(F28,Ref_Invest!$E$3:$H$36,4,FALSE))</f>
        <v/>
      </c>
      <c r="B28" s="73" t="str">
        <f t="shared" si="0"/>
        <v/>
      </c>
      <c r="C28" s="257"/>
      <c r="D28" s="258"/>
      <c r="E28" s="259"/>
      <c r="F28" s="261"/>
      <c r="G28" s="261"/>
      <c r="H28" s="261"/>
      <c r="I28" s="261"/>
      <c r="J28" s="260"/>
      <c r="K28" s="261"/>
      <c r="L28" s="262"/>
      <c r="M28" s="65"/>
      <c r="N28" s="62" t="str">
        <f>IF(ISNA(VLOOKUP($F28,Ref_Invest!$E$3:$I$36,5,FALSE)),"",IF(VLOOKUP($F28,Ref_Invest!$E$3:$I$36,5,FALSE)=0,"",VLOOKUP($F28,Ref_Invest!$E$3:$I$36,5,FALSE)))</f>
        <v/>
      </c>
      <c r="O28" s="63" t="str">
        <f>IF(A28="ob",IF(M28="","",M28*VLOOKUP($F28,Ref_Invest!$E$3:$K$36,7,FALSE)),IF(A28="of",VLOOKUP($F28,Ref_Invest!$E$3:$J$36,6,FALSE),IF(A28="ot",VLOOKUP($F28,Ref_Invest!$E$3:$L$36,8,FALSE)/100*Ref_Invest!$M$37,"")))</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","")&amp;IF(AND(R28&gt;Ref_Invest!$E$57,V28="",Y28=""),"Deux devis comparatifs doivent être renseignés pour cette dépense",IF(AND(R28&gt;Ref_Invest!$E$57,Y28=""),"Un second devis comparatif doit être renseigné pour cette dépense",IF(AND(R28&gt;=Ref_Invest!$E$56,V28=""),"Un devis comparatif doit être renseigné pour cette dépense","")))</f>
        <v/>
      </c>
      <c r="AH28" s="75">
        <v>10</v>
      </c>
    </row>
    <row r="29" spans="1:34">
      <c r="A29" s="75" t="str">
        <f>IF(ISNA(VLOOKUP(F29,Ref_Invest!$E$3:$H$36,4,FALSE)),"",VLOOKUP(F29,Ref_Invest!$E$3:$H$36,4,FALSE))</f>
        <v/>
      </c>
      <c r="B29" s="73" t="str">
        <f t="shared" si="0"/>
        <v/>
      </c>
      <c r="C29" s="257"/>
      <c r="D29" s="258"/>
      <c r="E29" s="259"/>
      <c r="F29" s="261"/>
      <c r="G29" s="261"/>
      <c r="H29" s="261"/>
      <c r="I29" s="261"/>
      <c r="J29" s="260"/>
      <c r="K29" s="261"/>
      <c r="L29" s="262"/>
      <c r="M29" s="65"/>
      <c r="N29" s="62" t="str">
        <f>IF(ISNA(VLOOKUP($F29,Ref_Invest!$E$3:$I$36,5,FALSE)),"",IF(VLOOKUP($F29,Ref_Invest!$E$3:$I$36,5,FALSE)=0,"",VLOOKUP($F29,Ref_Invest!$E$3:$I$36,5,FALSE)))</f>
        <v/>
      </c>
      <c r="O29" s="63" t="str">
        <f>IF(A29="ob",IF(M29="","",M29*VLOOKUP($F29,Ref_Invest!$E$3:$K$36,7,FALSE)),IF(A29="of",VLOOKUP($F29,Ref_Invest!$E$3:$J$36,6,FALSE),IF(A29="ot",VLOOKUP($F29,Ref_Invest!$E$3:$L$36,8,FALSE)/100*Ref_Invest!$M$37,"")))</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","")&amp;IF(AND(R29&gt;Ref_Invest!$E$57,V29="",Y29=""),"Deux devis comparatifs doivent être renseignés pour cette dépense",IF(AND(R29&gt;Ref_Invest!$E$57,Y29=""),"Un second devis comparatif doit être renseigné pour cette dépense",IF(AND(R29&gt;=Ref_Invest!$E$56,V29=""),"Un devis comparatif doit être renseigné pour cette dépense","")))</f>
        <v/>
      </c>
    </row>
    <row r="30" spans="1:34">
      <c r="A30" s="75" t="str">
        <f>IF(ISNA(VLOOKUP(F30,Ref_Invest!$E$3:$H$36,4,FALSE)),"",VLOOKUP(F30,Ref_Invest!$E$3:$H$36,4,FALSE))</f>
        <v/>
      </c>
      <c r="B30" s="73" t="str">
        <f t="shared" si="0"/>
        <v/>
      </c>
      <c r="C30" s="257"/>
      <c r="D30" s="258"/>
      <c r="E30" s="259"/>
      <c r="F30" s="261"/>
      <c r="G30" s="261"/>
      <c r="H30" s="261"/>
      <c r="I30" s="261"/>
      <c r="J30" s="260"/>
      <c r="K30" s="261"/>
      <c r="L30" s="262"/>
      <c r="M30" s="65"/>
      <c r="N30" s="62" t="str">
        <f>IF(ISNA(VLOOKUP($F30,Ref_Invest!$E$3:$I$36,5,FALSE)),"",IF(VLOOKUP($F30,Ref_Invest!$E$3:$I$36,5,FALSE)=0,"",VLOOKUP($F30,Ref_Invest!$E$3:$I$36,5,FALSE)))</f>
        <v/>
      </c>
      <c r="O30" s="63" t="str">
        <f>IF(A30="ob",IF(M30="","",M30*VLOOKUP($F30,Ref_Invest!$E$3:$K$36,7,FALSE)),IF(A30="of",VLOOKUP($F30,Ref_Invest!$E$3:$J$36,6,FALSE),IF(A30="ot",VLOOKUP($F30,Ref_Invest!$E$3:$L$36,8,FALSE)/100*Ref_Invest!$M$37,"")))</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","")&amp;IF(AND(R30&gt;Ref_Invest!$E$57,V30="",Y30=""),"Deux devis comparatifs doivent être renseignés pour cette dépense",IF(AND(R30&gt;Ref_Invest!$E$57,Y30=""),"Un second devis comparatif doit être renseigné pour cette dépense",IF(AND(R30&gt;=Ref_Invest!$E$56,V30=""),"Un devis comparatif doit être renseigné pour cette dépense","")))</f>
        <v/>
      </c>
      <c r="AH30" s="75">
        <v>11</v>
      </c>
    </row>
    <row r="31" spans="1:34">
      <c r="A31" s="75" t="str">
        <f>IF(ISNA(VLOOKUP(F31,Ref_Invest!$E$3:$H$36,4,FALSE)),"",VLOOKUP(F31,Ref_Invest!$E$3:$H$36,4,FALSE))</f>
        <v/>
      </c>
      <c r="B31" s="73" t="str">
        <f t="shared" si="0"/>
        <v/>
      </c>
      <c r="C31" s="257"/>
      <c r="D31" s="258"/>
      <c r="E31" s="259"/>
      <c r="F31" s="261"/>
      <c r="G31" s="261"/>
      <c r="H31" s="261"/>
      <c r="I31" s="261"/>
      <c r="J31" s="260"/>
      <c r="K31" s="261"/>
      <c r="L31" s="262"/>
      <c r="M31" s="65"/>
      <c r="N31" s="62" t="str">
        <f>IF(ISNA(VLOOKUP($F31,Ref_Invest!$E$3:$I$36,5,FALSE)),"",IF(VLOOKUP($F31,Ref_Invest!$E$3:$I$36,5,FALSE)=0,"",VLOOKUP($F31,Ref_Invest!$E$3:$I$36,5,FALSE)))</f>
        <v/>
      </c>
      <c r="O31" s="63" t="str">
        <f>IF(A31="ob",IF(M31="","",M31*VLOOKUP($F31,Ref_Invest!$E$3:$K$36,7,FALSE)),IF(A31="of",VLOOKUP($F31,Ref_Invest!$E$3:$J$36,6,FALSE),IF(A31="ot",VLOOKUP($F31,Ref_Invest!$E$3:$L$36,8,FALSE)/100*Ref_Invest!$M$37,"")))</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","")&amp;IF(AND(R31&gt;Ref_Invest!$E$57,V31="",Y31=""),"Deux devis comparatifs doivent être renseignés pour cette dépense",IF(AND(R31&gt;Ref_Invest!$E$57,Y31=""),"Un second devis comparatif doit être renseigné pour cette dépense",IF(AND(R31&gt;=Ref_Invest!$E$56,V31=""),"Un devis comparatif doit être renseigné pour cette dépense","")))</f>
        <v/>
      </c>
    </row>
    <row r="32" spans="1:34">
      <c r="A32" s="75" t="str">
        <f>IF(ISNA(VLOOKUP(F32,Ref_Invest!$E$3:$H$36,4,FALSE)),"",VLOOKUP(F32,Ref_Invest!$E$3:$H$36,4,FALSE))</f>
        <v/>
      </c>
      <c r="B32" s="73" t="str">
        <f t="shared" si="0"/>
        <v/>
      </c>
      <c r="C32" s="257"/>
      <c r="D32" s="258"/>
      <c r="E32" s="259"/>
      <c r="F32" s="261"/>
      <c r="G32" s="261"/>
      <c r="H32" s="261"/>
      <c r="I32" s="261"/>
      <c r="J32" s="260"/>
      <c r="K32" s="261"/>
      <c r="L32" s="262"/>
      <c r="M32" s="65"/>
      <c r="N32" s="62" t="str">
        <f>IF(ISNA(VLOOKUP($F32,Ref_Invest!$E$3:$I$36,5,FALSE)),"",IF(VLOOKUP($F32,Ref_Invest!$E$3:$I$36,5,FALSE)=0,"",VLOOKUP($F32,Ref_Invest!$E$3:$I$36,5,FALSE)))</f>
        <v/>
      </c>
      <c r="O32" s="63" t="str">
        <f>IF(A32="ob",IF(M32="","",M32*VLOOKUP($F32,Ref_Invest!$E$3:$K$36,7,FALSE)),IF(A32="of",VLOOKUP($F32,Ref_Invest!$E$3:$J$36,6,FALSE),IF(A32="ot",VLOOKUP($F32,Ref_Invest!$E$3:$L$36,8,FALSE)/100*Ref_Invest!$M$37,"")))</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","")&amp;IF(AND(R32&gt;Ref_Invest!$E$57,V32="",Y32=""),"Deux devis comparatifs doivent être renseignés pour cette dépense",IF(AND(R32&gt;Ref_Invest!$E$57,Y32=""),"Un second devis comparatif doit être renseigné pour cette dépense",IF(AND(R32&gt;=Ref_Invest!$E$56,V32=""),"Un devis comparatif doit être renseigné pour cette dépense","")))</f>
        <v/>
      </c>
      <c r="AH32" s="75">
        <v>12</v>
      </c>
    </row>
    <row r="33" spans="1:34">
      <c r="A33" s="75" t="str">
        <f>IF(ISNA(VLOOKUP(F33,Ref_Invest!$E$3:$H$36,4,FALSE)),"",VLOOKUP(F33,Ref_Invest!$E$3:$H$36,4,FALSE))</f>
        <v/>
      </c>
      <c r="B33" s="73" t="str">
        <f t="shared" si="0"/>
        <v/>
      </c>
      <c r="C33" s="257"/>
      <c r="D33" s="258"/>
      <c r="E33" s="259"/>
      <c r="F33" s="261"/>
      <c r="G33" s="261"/>
      <c r="H33" s="261"/>
      <c r="I33" s="261"/>
      <c r="J33" s="260"/>
      <c r="K33" s="261"/>
      <c r="L33" s="262"/>
      <c r="M33" s="65"/>
      <c r="N33" s="62" t="str">
        <f>IF(ISNA(VLOOKUP($F33,Ref_Invest!$E$3:$I$36,5,FALSE)),"",IF(VLOOKUP($F33,Ref_Invest!$E$3:$I$36,5,FALSE)=0,"",VLOOKUP($F33,Ref_Invest!$E$3:$I$36,5,FALSE)))</f>
        <v/>
      </c>
      <c r="O33" s="63" t="str">
        <f>IF(A33="ob",IF(M33="","",M33*VLOOKUP($F33,Ref_Invest!$E$3:$K$36,7,FALSE)),IF(A33="of",VLOOKUP($F33,Ref_Invest!$E$3:$J$36,6,FALSE),IF(A33="ot",VLOOKUP($F33,Ref_Invest!$E$3:$L$36,8,FALSE)/100*Ref_Invest!$M$37,"")))</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","")&amp;IF(AND(R33&gt;Ref_Invest!$E$57,V33="",Y33=""),"Deux devis comparatifs doivent être renseignés pour cette dépense",IF(AND(R33&gt;Ref_Invest!$E$57,Y33=""),"Un second devis comparatif doit être renseigné pour cette dépense",IF(AND(R33&gt;=Ref_Invest!$E$56,V33=""),"Un devis comparatif doit être renseigné pour cette dépense","")))</f>
        <v/>
      </c>
    </row>
    <row r="34" spans="1:34">
      <c r="A34" s="75" t="str">
        <f>IF(ISNA(VLOOKUP(F34,Ref_Invest!$E$3:$H$36,4,FALSE)),"",VLOOKUP(F34,Ref_Invest!$E$3:$H$36,4,FALSE))</f>
        <v/>
      </c>
      <c r="B34" s="73" t="str">
        <f t="shared" si="0"/>
        <v/>
      </c>
      <c r="C34" s="257"/>
      <c r="D34" s="258"/>
      <c r="E34" s="259"/>
      <c r="F34" s="261"/>
      <c r="G34" s="261"/>
      <c r="H34" s="261"/>
      <c r="I34" s="261"/>
      <c r="J34" s="260"/>
      <c r="K34" s="261"/>
      <c r="L34" s="262"/>
      <c r="M34" s="65"/>
      <c r="N34" s="62" t="str">
        <f>IF(ISNA(VLOOKUP($F34,Ref_Invest!$E$3:$I$36,5,FALSE)),"",IF(VLOOKUP($F34,Ref_Invest!$E$3:$I$36,5,FALSE)=0,"",VLOOKUP($F34,Ref_Invest!$E$3:$I$36,5,FALSE)))</f>
        <v/>
      </c>
      <c r="O34" s="63" t="str">
        <f>IF(A34="ob",IF(M34="","",M34*VLOOKUP($F34,Ref_Invest!$E$3:$K$36,7,FALSE)),IF(A34="of",VLOOKUP($F34,Ref_Invest!$E$3:$J$36,6,FALSE),IF(A34="ot",VLOOKUP($F34,Ref_Invest!$E$3:$L$36,8,FALSE)/100*Ref_Invest!$M$37,"")))</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","")&amp;IF(AND(R34&gt;Ref_Invest!$E$57,V34="",Y34=""),"Deux devis comparatifs doivent être renseignés pour cette dépense",IF(AND(R34&gt;Ref_Invest!$E$57,Y34=""),"Un second devis comparatif doit être renseigné pour cette dépense",IF(AND(R34&gt;=Ref_Invest!$E$56,V34=""),"Un devis comparatif doit être renseigné pour cette dépense","")))</f>
        <v/>
      </c>
      <c r="AH34" s="75">
        <v>13</v>
      </c>
    </row>
    <row r="35" spans="1:34">
      <c r="A35" s="75" t="str">
        <f>IF(ISNA(VLOOKUP(F35,Ref_Invest!$E$3:$H$36,4,FALSE)),"",VLOOKUP(F35,Ref_Invest!$E$3:$H$36,4,FALSE))</f>
        <v/>
      </c>
      <c r="B35" s="73" t="str">
        <f t="shared" si="0"/>
        <v/>
      </c>
      <c r="C35" s="257"/>
      <c r="D35" s="258"/>
      <c r="E35" s="259"/>
      <c r="F35" s="261"/>
      <c r="G35" s="261"/>
      <c r="H35" s="261"/>
      <c r="I35" s="261"/>
      <c r="J35" s="260"/>
      <c r="K35" s="261"/>
      <c r="L35" s="262"/>
      <c r="M35" s="65"/>
      <c r="N35" s="62" t="str">
        <f>IF(ISNA(VLOOKUP($F35,Ref_Invest!$E$3:$I$36,5,FALSE)),"",IF(VLOOKUP($F35,Ref_Invest!$E$3:$I$36,5,FALSE)=0,"",VLOOKUP($F35,Ref_Invest!$E$3:$I$36,5,FALSE)))</f>
        <v/>
      </c>
      <c r="O35" s="63" t="str">
        <f>IF(A35="ob",IF(M35="","",M35*VLOOKUP($F35,Ref_Invest!$E$3:$K$36,7,FALSE)),IF(A35="of",VLOOKUP($F35,Ref_Invest!$E$3:$J$36,6,FALSE),IF(A35="ot",VLOOKUP($F35,Ref_Invest!$E$3:$L$36,8,FALSE)/100*Ref_Invest!$M$37,"")))</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","")&amp;IF(AND(R35&gt;Ref_Invest!$E$57,V35="",Y35=""),"Deux devis comparatifs doivent être renseignés pour cette dépense",IF(AND(R35&gt;Ref_Invest!$E$57,Y35=""),"Un second devis comparatif doit être renseigné pour cette dépense",IF(AND(R35&gt;=Ref_Invest!$E$56,V35=""),"Un devis comparatif doit être renseigné pour cette dépense","")))</f>
        <v/>
      </c>
    </row>
    <row r="36" spans="1:34">
      <c r="A36" s="75" t="str">
        <f>IF(ISNA(VLOOKUP(F36,Ref_Invest!$E$3:$H$36,4,FALSE)),"",VLOOKUP(F36,Ref_Invest!$E$3:$H$36,4,FALSE))</f>
        <v/>
      </c>
      <c r="B36" s="73" t="str">
        <f t="shared" si="0"/>
        <v/>
      </c>
      <c r="C36" s="257"/>
      <c r="D36" s="258"/>
      <c r="E36" s="259"/>
      <c r="F36" s="261"/>
      <c r="G36" s="261"/>
      <c r="H36" s="261"/>
      <c r="I36" s="261"/>
      <c r="J36" s="260"/>
      <c r="K36" s="261"/>
      <c r="L36" s="262"/>
      <c r="M36" s="65"/>
      <c r="N36" s="62" t="str">
        <f>IF(ISNA(VLOOKUP($F36,Ref_Invest!$E$3:$I$36,5,FALSE)),"",IF(VLOOKUP($F36,Ref_Invest!$E$3:$I$36,5,FALSE)=0,"",VLOOKUP($F36,Ref_Invest!$E$3:$I$36,5,FALSE)))</f>
        <v/>
      </c>
      <c r="O36" s="63" t="str">
        <f>IF(A36="ob",IF(M36="","",M36*VLOOKUP($F36,Ref_Invest!$E$3:$K$36,7,FALSE)),IF(A36="of",VLOOKUP($F36,Ref_Invest!$E$3:$J$36,6,FALSE),IF(A36="ot",VLOOKUP($F36,Ref_Invest!$E$3:$L$36,8,FALSE)/100*Ref_Invest!$M$37,"")))</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","")&amp;IF(AND(R36&gt;Ref_Invest!$E$57,V36="",Y36=""),"Deux devis comparatifs doivent être renseignés pour cette dépense",IF(AND(R36&gt;Ref_Invest!$E$57,Y36=""),"Un second devis comparatif doit être renseigné pour cette dépense",IF(AND(R36&gt;=Ref_Invest!$E$56,V36=""),"Un devis comparatif doit être renseigné pour cette dépense","")))</f>
        <v/>
      </c>
      <c r="AH36" s="75">
        <v>14</v>
      </c>
    </row>
    <row r="37" spans="1:34">
      <c r="A37" s="75" t="str">
        <f>IF(ISNA(VLOOKUP(F37,Ref_Invest!$E$3:$H$36,4,FALSE)),"",VLOOKUP(F37,Ref_Invest!$E$3:$H$36,4,FALSE))</f>
        <v/>
      </c>
      <c r="B37" s="73" t="str">
        <f t="shared" si="0"/>
        <v/>
      </c>
      <c r="C37" s="257"/>
      <c r="D37" s="258"/>
      <c r="E37" s="259"/>
      <c r="F37" s="261"/>
      <c r="G37" s="261"/>
      <c r="H37" s="261"/>
      <c r="I37" s="261"/>
      <c r="J37" s="260"/>
      <c r="K37" s="261"/>
      <c r="L37" s="262"/>
      <c r="M37" s="65"/>
      <c r="N37" s="62" t="str">
        <f>IF(ISNA(VLOOKUP($F37,Ref_Invest!$E$3:$I$36,5,FALSE)),"",IF(VLOOKUP($F37,Ref_Invest!$E$3:$I$36,5,FALSE)=0,"",VLOOKUP($F37,Ref_Invest!$E$3:$I$36,5,FALSE)))</f>
        <v/>
      </c>
      <c r="O37" s="63" t="str">
        <f>IF(A37="ob",IF(M37="","",M37*VLOOKUP($F37,Ref_Invest!$E$3:$K$36,7,FALSE)),IF(A37="of",VLOOKUP($F37,Ref_Invest!$E$3:$J$36,6,FALSE),IF(A37="ot",VLOOKUP($F37,Ref_Invest!$E$3:$L$36,8,FALSE)/100*Ref_Invest!$M$37,"")))</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","")&amp;IF(AND(R37&gt;Ref_Invest!$E$57,V37="",Y37=""),"Deux devis comparatifs doivent être renseignés pour cette dépense",IF(AND(R37&gt;Ref_Invest!$E$57,Y37=""),"Un second devis comparatif doit être renseigné pour cette dépense",IF(AND(R37&gt;=Ref_Invest!$E$56,V37=""),"Un devis comparatif doit être renseigné pour cette dépense","")))</f>
        <v/>
      </c>
    </row>
    <row r="38" spans="1:34">
      <c r="A38" s="75" t="str">
        <f>IF(ISNA(VLOOKUP(F38,Ref_Invest!$E$3:$H$36,4,FALSE)),"",VLOOKUP(F38,Ref_Invest!$E$3:$H$36,4,FALSE))</f>
        <v/>
      </c>
      <c r="B38" s="73" t="str">
        <f t="shared" si="0"/>
        <v/>
      </c>
      <c r="C38" s="257"/>
      <c r="D38" s="258"/>
      <c r="E38" s="259"/>
      <c r="F38" s="261"/>
      <c r="G38" s="261"/>
      <c r="H38" s="261"/>
      <c r="I38" s="261"/>
      <c r="J38" s="260"/>
      <c r="K38" s="261"/>
      <c r="L38" s="262"/>
      <c r="M38" s="65"/>
      <c r="N38" s="62" t="str">
        <f>IF(ISNA(VLOOKUP($F38,Ref_Invest!$E$3:$I$36,5,FALSE)),"",IF(VLOOKUP($F38,Ref_Invest!$E$3:$I$36,5,FALSE)=0,"",VLOOKUP($F38,Ref_Invest!$E$3:$I$36,5,FALSE)))</f>
        <v/>
      </c>
      <c r="O38" s="63" t="str">
        <f>IF(A38="ob",IF(M38="","",M38*VLOOKUP($F38,Ref_Invest!$E$3:$K$36,7,FALSE)),IF(A38="of",VLOOKUP($F38,Ref_Invest!$E$3:$J$36,6,FALSE),IF(A38="ot",VLOOKUP($F38,Ref_Invest!$E$3:$L$36,8,FALSE)/100*Ref_Invest!$M$37,"")))</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","")&amp;IF(AND(R38&gt;Ref_Invest!$E$57,V38="",Y38=""),"Deux devis comparatifs doivent être renseignés pour cette dépense",IF(AND(R38&gt;Ref_Invest!$E$57,Y38=""),"Un second devis comparatif doit être renseigné pour cette dépense",IF(AND(R38&gt;=Ref_Invest!$E$56,V38=""),"Un devis comparatif doit être renseigné pour cette dépense","")))</f>
        <v/>
      </c>
      <c r="AH38" s="75">
        <v>15</v>
      </c>
    </row>
    <row r="39" spans="1:34">
      <c r="A39" s="75" t="str">
        <f>IF(ISNA(VLOOKUP(F39,Ref_Invest!$E$3:$H$36,4,FALSE)),"",VLOOKUP(F39,Ref_Invest!$E$3:$H$36,4,FALSE))</f>
        <v/>
      </c>
      <c r="B39" s="73" t="str">
        <f t="shared" si="0"/>
        <v/>
      </c>
      <c r="C39" s="257"/>
      <c r="D39" s="258"/>
      <c r="E39" s="259"/>
      <c r="F39" s="261"/>
      <c r="G39" s="261"/>
      <c r="H39" s="261"/>
      <c r="I39" s="261"/>
      <c r="J39" s="260"/>
      <c r="K39" s="261"/>
      <c r="L39" s="262"/>
      <c r="M39" s="65"/>
      <c r="N39" s="62" t="str">
        <f>IF(ISNA(VLOOKUP($F39,Ref_Invest!$E$3:$I$36,5,FALSE)),"",IF(VLOOKUP($F39,Ref_Invest!$E$3:$I$36,5,FALSE)=0,"",VLOOKUP($F39,Ref_Invest!$E$3:$I$36,5,FALSE)))</f>
        <v/>
      </c>
      <c r="O39" s="63" t="str">
        <f>IF(A39="ob",IF(M39="","",M39*VLOOKUP($F39,Ref_Invest!$E$3:$K$36,7,FALSE)),IF(A39="of",VLOOKUP($F39,Ref_Invest!$E$3:$J$36,6,FALSE),IF(A39="ot",VLOOKUP($F39,Ref_Invest!$E$3:$L$36,8,FALSE)/100*Ref_Invest!$M$37,"")))</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","")&amp;IF(AND(R39&gt;Ref_Invest!$E$57,V39="",Y39=""),"Deux devis comparatifs doivent être renseignés pour cette dépense",IF(AND(R39&gt;Ref_Invest!$E$57,Y39=""),"Un second devis comparatif doit être renseigné pour cette dépense",IF(AND(R39&gt;=Ref_Invest!$E$56,V39=""),"Un devis comparatif doit être renseigné pour cette dépense","")))</f>
        <v/>
      </c>
    </row>
    <row r="40" spans="1:34">
      <c r="A40" s="75" t="str">
        <f>IF(ISNA(VLOOKUP(F40,Ref_Invest!$E$3:$H$36,4,FALSE)),"",VLOOKUP(F40,Ref_Invest!$E$3:$H$36,4,FALSE))</f>
        <v/>
      </c>
      <c r="B40" s="73" t="str">
        <f t="shared" si="0"/>
        <v/>
      </c>
      <c r="C40" s="257"/>
      <c r="D40" s="258"/>
      <c r="E40" s="259"/>
      <c r="F40" s="261"/>
      <c r="G40" s="261"/>
      <c r="H40" s="261"/>
      <c r="I40" s="261"/>
      <c r="J40" s="260"/>
      <c r="K40" s="261"/>
      <c r="L40" s="262"/>
      <c r="M40" s="65"/>
      <c r="N40" s="62" t="str">
        <f>IF(ISNA(VLOOKUP($F40,Ref_Invest!$E$3:$I$36,5,FALSE)),"",IF(VLOOKUP($F40,Ref_Invest!$E$3:$I$36,5,FALSE)=0,"",VLOOKUP($F40,Ref_Invest!$E$3:$I$36,5,FALSE)))</f>
        <v/>
      </c>
      <c r="O40" s="63" t="str">
        <f>IF(A40="ob",IF(M40="","",M40*VLOOKUP($F40,Ref_Invest!$E$3:$K$36,7,FALSE)),IF(A40="of",VLOOKUP($F40,Ref_Invest!$E$3:$J$36,6,FALSE),IF(A40="ot",VLOOKUP($F40,Ref_Invest!$E$3:$L$36,8,FALSE)/100*Ref_Invest!$M$37,"")))</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","")&amp;IF(AND(R40&gt;Ref_Invest!$E$57,V40="",Y40=""),"Deux devis comparatifs doivent être renseignés pour cette dépense",IF(AND(R40&gt;Ref_Invest!$E$57,Y40=""),"Un second devis comparatif doit être renseigné pour cette dépense",IF(AND(R40&gt;=Ref_Invest!$E$56,V40=""),"Un devis comparatif doit être renseigné pour cette dépense","")))</f>
        <v/>
      </c>
      <c r="AH40" s="75">
        <v>16</v>
      </c>
    </row>
    <row r="41" spans="1:34">
      <c r="A41" s="75" t="str">
        <f>IF(ISNA(VLOOKUP(F41,Ref_Invest!$E$3:$H$36,4,FALSE)),"",VLOOKUP(F41,Ref_Invest!$E$3:$H$36,4,FALSE))</f>
        <v/>
      </c>
      <c r="B41" s="73" t="str">
        <f t="shared" si="0"/>
        <v/>
      </c>
      <c r="C41" s="257"/>
      <c r="D41" s="258"/>
      <c r="E41" s="259"/>
      <c r="F41" s="261"/>
      <c r="G41" s="261"/>
      <c r="H41" s="261"/>
      <c r="I41" s="261"/>
      <c r="J41" s="260"/>
      <c r="K41" s="261"/>
      <c r="L41" s="262"/>
      <c r="M41" s="65"/>
      <c r="N41" s="62" t="str">
        <f>IF(ISNA(VLOOKUP($F41,Ref_Invest!$E$3:$I$36,5,FALSE)),"",IF(VLOOKUP($F41,Ref_Invest!$E$3:$I$36,5,FALSE)=0,"",VLOOKUP($F41,Ref_Invest!$E$3:$I$36,5,FALSE)))</f>
        <v/>
      </c>
      <c r="O41" s="63" t="str">
        <f>IF(A41="ob",IF(M41="","",M41*VLOOKUP($F41,Ref_Invest!$E$3:$K$36,7,FALSE)),IF(A41="of",VLOOKUP($F41,Ref_Invest!$E$3:$J$36,6,FALSE),IF(A41="ot",VLOOKUP($F41,Ref_Invest!$E$3:$L$36,8,FALSE)/100*Ref_Invest!$M$37,"")))</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","")&amp;IF(AND(R41&gt;Ref_Invest!$E$57,V41="",Y41=""),"Deux devis comparatifs doivent être renseignés pour cette dépense",IF(AND(R41&gt;Ref_Invest!$E$57,Y41=""),"Un second devis comparatif doit être renseigné pour cette dépense",IF(AND(R41&gt;=Ref_Invest!$E$56,V41=""),"Un devis comparatif doit être renseigné pour cette dépense","")))</f>
        <v/>
      </c>
    </row>
    <row r="42" spans="1:34">
      <c r="A42" s="75" t="str">
        <f>IF(ISNA(VLOOKUP(F42,Ref_Invest!$E$3:$H$36,4,FALSE)),"",VLOOKUP(F42,Ref_Invest!$E$3:$H$36,4,FALSE))</f>
        <v/>
      </c>
      <c r="B42" s="73" t="str">
        <f t="shared" si="0"/>
        <v/>
      </c>
      <c r="C42" s="257"/>
      <c r="D42" s="258"/>
      <c r="E42" s="259"/>
      <c r="F42" s="261"/>
      <c r="G42" s="261"/>
      <c r="H42" s="261"/>
      <c r="I42" s="261"/>
      <c r="J42" s="260"/>
      <c r="K42" s="261"/>
      <c r="L42" s="262"/>
      <c r="M42" s="65"/>
      <c r="N42" s="62" t="str">
        <f>IF(ISNA(VLOOKUP($F42,Ref_Invest!$E$3:$I$36,5,FALSE)),"",IF(VLOOKUP($F42,Ref_Invest!$E$3:$I$36,5,FALSE)=0,"",VLOOKUP($F42,Ref_Invest!$E$3:$I$36,5,FALSE)))</f>
        <v/>
      </c>
      <c r="O42" s="63" t="str">
        <f>IF(A42="ob",IF(M42="","",M42*VLOOKUP($F42,Ref_Invest!$E$3:$K$36,7,FALSE)),IF(A42="of",VLOOKUP($F42,Ref_Invest!$E$3:$J$36,6,FALSE),IF(A42="ot",VLOOKUP($F42,Ref_Invest!$E$3:$L$36,8,FALSE)/100*Ref_Invest!$M$37,"")))</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","")&amp;IF(AND(R42&gt;Ref_Invest!$E$57,V42="",Y42=""),"Deux devis comparatifs doivent être renseignés pour cette dépense",IF(AND(R42&gt;Ref_Invest!$E$57,Y42=""),"Un second devis comparatif doit être renseigné pour cette dépense",IF(AND(R42&gt;=Ref_Invest!$E$56,V42=""),"Un devis comparatif doit être renseigné pour cette dépense","")))</f>
        <v/>
      </c>
      <c r="AH42" s="75">
        <v>17</v>
      </c>
    </row>
    <row r="43" spans="1:34">
      <c r="A43" s="75" t="str">
        <f>IF(ISNA(VLOOKUP(F43,Ref_Invest!$E$3:$H$36,4,FALSE)),"",VLOOKUP(F43,Ref_Invest!$E$3:$H$36,4,FALSE))</f>
        <v/>
      </c>
      <c r="B43" s="73" t="str">
        <f t="shared" si="0"/>
        <v/>
      </c>
      <c r="C43" s="257"/>
      <c r="D43" s="258"/>
      <c r="E43" s="259"/>
      <c r="F43" s="261"/>
      <c r="G43" s="261"/>
      <c r="H43" s="261"/>
      <c r="I43" s="261"/>
      <c r="J43" s="260"/>
      <c r="K43" s="261"/>
      <c r="L43" s="262"/>
      <c r="M43" s="65"/>
      <c r="N43" s="62" t="str">
        <f>IF(ISNA(VLOOKUP($F43,Ref_Invest!$E$3:$I$36,5,FALSE)),"",IF(VLOOKUP($F43,Ref_Invest!$E$3:$I$36,5,FALSE)=0,"",VLOOKUP($F43,Ref_Invest!$E$3:$I$36,5,FALSE)))</f>
        <v/>
      </c>
      <c r="O43" s="63" t="str">
        <f>IF(A43="ob",IF(M43="","",M43*VLOOKUP($F43,Ref_Invest!$E$3:$K$36,7,FALSE)),IF(A43="of",VLOOKUP($F43,Ref_Invest!$E$3:$J$36,6,FALSE),IF(A43="ot",VLOOKUP($F43,Ref_Invest!$E$3:$L$36,8,FALSE)/100*Ref_Invest!$M$37,"")))</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","")&amp;IF(AND(R43&gt;Ref_Invest!$E$57,V43="",Y43=""),"Deux devis comparatifs doivent être renseignés pour cette dépense",IF(AND(R43&gt;Ref_Invest!$E$57,Y43=""),"Un second devis comparatif doit être renseigné pour cette dépense",IF(AND(R43&gt;=Ref_Invest!$E$56,V43=""),"Un devis comparatif doit être renseigné pour cette dépense","")))</f>
        <v/>
      </c>
    </row>
    <row r="44" spans="1:34">
      <c r="A44" s="75" t="str">
        <f>IF(ISNA(VLOOKUP(F44,Ref_Invest!$E$3:$H$36,4,FALSE)),"",VLOOKUP(F44,Ref_Invest!$E$3:$H$36,4,FALSE))</f>
        <v/>
      </c>
      <c r="B44" s="73" t="str">
        <f t="shared" si="0"/>
        <v/>
      </c>
      <c r="C44" s="257"/>
      <c r="D44" s="258"/>
      <c r="E44" s="259"/>
      <c r="F44" s="261"/>
      <c r="G44" s="261"/>
      <c r="H44" s="261"/>
      <c r="I44" s="261"/>
      <c r="J44" s="260"/>
      <c r="K44" s="261"/>
      <c r="L44" s="262"/>
      <c r="M44" s="65"/>
      <c r="N44" s="62" t="str">
        <f>IF(ISNA(VLOOKUP($F44,Ref_Invest!$E$3:$I$36,5,FALSE)),"",IF(VLOOKUP($F44,Ref_Invest!$E$3:$I$36,5,FALSE)=0,"",VLOOKUP($F44,Ref_Invest!$E$3:$I$36,5,FALSE)))</f>
        <v/>
      </c>
      <c r="O44" s="63" t="str">
        <f>IF(A44="ob",IF(M44="","",M44*VLOOKUP($F44,Ref_Invest!$E$3:$K$36,7,FALSE)),IF(A44="of",VLOOKUP($F44,Ref_Invest!$E$3:$J$36,6,FALSE),IF(A44="ot",VLOOKUP($F44,Ref_Invest!$E$3:$L$36,8,FALSE)/100*Ref_Invest!$M$37,"")))</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","")&amp;IF(AND(R44&gt;Ref_Invest!$E$57,V44="",Y44=""),"Deux devis comparatifs doivent être renseignés pour cette dépense",IF(AND(R44&gt;Ref_Invest!$E$57,Y44=""),"Un second devis comparatif doit être renseigné pour cette dépense",IF(AND(R44&gt;=Ref_Invest!$E$56,V44=""),"Un devis comparatif doit être renseigné pour cette dépense","")))</f>
        <v/>
      </c>
      <c r="AH44" s="75">
        <v>18</v>
      </c>
    </row>
    <row r="45" spans="1:34">
      <c r="A45" s="75" t="str">
        <f>IF(ISNA(VLOOKUP(F45,Ref_Invest!$E$3:$H$36,4,FALSE)),"",VLOOKUP(F45,Ref_Invest!$E$3:$H$36,4,FALSE))</f>
        <v/>
      </c>
      <c r="B45" s="73" t="str">
        <f t="shared" si="0"/>
        <v/>
      </c>
      <c r="C45" s="257"/>
      <c r="D45" s="258"/>
      <c r="E45" s="259"/>
      <c r="F45" s="261"/>
      <c r="G45" s="261"/>
      <c r="H45" s="261"/>
      <c r="I45" s="261"/>
      <c r="J45" s="260"/>
      <c r="K45" s="261"/>
      <c r="L45" s="262"/>
      <c r="M45" s="65"/>
      <c r="N45" s="62" t="str">
        <f>IF(ISNA(VLOOKUP($F45,Ref_Invest!$E$3:$I$36,5,FALSE)),"",IF(VLOOKUP($F45,Ref_Invest!$E$3:$I$36,5,FALSE)=0,"",VLOOKUP($F45,Ref_Invest!$E$3:$I$36,5,FALSE)))</f>
        <v/>
      </c>
      <c r="O45" s="63" t="str">
        <f>IF(A45="ob",IF(M45="","",M45*VLOOKUP($F45,Ref_Invest!$E$3:$K$36,7,FALSE)),IF(A45="of",VLOOKUP($F45,Ref_Invest!$E$3:$J$36,6,FALSE),IF(A45="ot",VLOOKUP($F45,Ref_Invest!$E$3:$L$36,8,FALSE)/100*Ref_Invest!$M$37,"")))</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","")&amp;IF(AND(R45&gt;Ref_Invest!$E$57,V45="",Y45=""),"Deux devis comparatifs doivent être renseignés pour cette dépense",IF(AND(R45&gt;Ref_Invest!$E$57,Y45=""),"Un second devis comparatif doit être renseigné pour cette dépense",IF(AND(R45&gt;=Ref_Invest!$E$56,V45=""),"Un devis comparatif doit être renseigné pour cette dépense","")))</f>
        <v/>
      </c>
    </row>
    <row r="46" spans="1:34">
      <c r="A46" s="75" t="str">
        <f>IF(ISNA(VLOOKUP(F46,Ref_Invest!$E$3:$H$36,4,FALSE)),"",VLOOKUP(F46,Ref_Invest!$E$3:$H$36,4,FALSE))</f>
        <v/>
      </c>
      <c r="B46" s="73" t="str">
        <f t="shared" si="0"/>
        <v/>
      </c>
      <c r="C46" s="257"/>
      <c r="D46" s="258"/>
      <c r="E46" s="259"/>
      <c r="F46" s="261"/>
      <c r="G46" s="261"/>
      <c r="H46" s="261"/>
      <c r="I46" s="261"/>
      <c r="J46" s="260"/>
      <c r="K46" s="261"/>
      <c r="L46" s="262"/>
      <c r="M46" s="65"/>
      <c r="N46" s="62" t="str">
        <f>IF(ISNA(VLOOKUP($F46,Ref_Invest!$E$3:$I$36,5,FALSE)),"",IF(VLOOKUP($F46,Ref_Invest!$E$3:$I$36,5,FALSE)=0,"",VLOOKUP($F46,Ref_Invest!$E$3:$I$36,5,FALSE)))</f>
        <v/>
      </c>
      <c r="O46" s="63" t="str">
        <f>IF(A46="ob",IF(M46="","",M46*VLOOKUP($F46,Ref_Invest!$E$3:$K$36,7,FALSE)),IF(A46="of",VLOOKUP($F46,Ref_Invest!$E$3:$J$36,6,FALSE),IF(A46="ot",VLOOKUP($F46,Ref_Invest!$E$3:$L$36,8,FALSE)/100*Ref_Invest!$M$37,"")))</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","")&amp;IF(AND(R46&gt;Ref_Invest!$E$57,V46="",Y46=""),"Deux devis comparatifs doivent être renseignés pour cette dépense",IF(AND(R46&gt;Ref_Invest!$E$57,Y46=""),"Un second devis comparatif doit être renseigné pour cette dépense",IF(AND(R46&gt;=Ref_Invest!$E$56,V46=""),"Un devis comparatif doit être renseigné pour cette dépense","")))</f>
        <v/>
      </c>
      <c r="AH46" s="75">
        <v>19</v>
      </c>
    </row>
    <row r="47" spans="1:34">
      <c r="A47" s="75" t="str">
        <f>IF(ISNA(VLOOKUP(F47,Ref_Invest!$E$3:$H$36,4,FALSE)),"",VLOOKUP(F47,Ref_Invest!$E$3:$H$36,4,FALSE))</f>
        <v/>
      </c>
      <c r="B47" s="73" t="str">
        <f t="shared" si="0"/>
        <v/>
      </c>
      <c r="C47" s="257"/>
      <c r="D47" s="258"/>
      <c r="E47" s="259"/>
      <c r="F47" s="261"/>
      <c r="G47" s="261"/>
      <c r="H47" s="261"/>
      <c r="I47" s="261"/>
      <c r="J47" s="260"/>
      <c r="K47" s="261"/>
      <c r="L47" s="262"/>
      <c r="M47" s="65"/>
      <c r="N47" s="62" t="str">
        <f>IF(ISNA(VLOOKUP($F47,Ref_Invest!$E$3:$I$36,5,FALSE)),"",IF(VLOOKUP($F47,Ref_Invest!$E$3:$I$36,5,FALSE)=0,"",VLOOKUP($F47,Ref_Invest!$E$3:$I$36,5,FALSE)))</f>
        <v/>
      </c>
      <c r="O47" s="63" t="str">
        <f>IF(A47="ob",IF(M47="","",M47*VLOOKUP($F47,Ref_Invest!$E$3:$K$36,7,FALSE)),IF(A47="of",VLOOKUP($F47,Ref_Invest!$E$3:$J$36,6,FALSE),IF(A47="ot",VLOOKUP($F47,Ref_Invest!$E$3:$L$36,8,FALSE)/100*Ref_Invest!$M$37,"")))</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","")&amp;IF(AND(R47&gt;Ref_Invest!$E$57,V47="",Y47=""),"Deux devis comparatifs doivent être renseignés pour cette dépense",IF(AND(R47&gt;Ref_Invest!$E$57,Y47=""),"Un second devis comparatif doit être renseigné pour cette dépense",IF(AND(R47&gt;=Ref_Invest!$E$56,V47=""),"Un devis comparatif doit être renseigné pour cette dépense","")))</f>
        <v/>
      </c>
    </row>
    <row r="48" spans="1:34">
      <c r="A48" s="75" t="str">
        <f>IF(ISNA(VLOOKUP(F48,Ref_Invest!$E$3:$H$36,4,FALSE)),"",VLOOKUP(F48,Ref_Invest!$E$3:$H$36,4,FALSE))</f>
        <v/>
      </c>
      <c r="B48" s="73" t="str">
        <f t="shared" si="0"/>
        <v/>
      </c>
      <c r="C48" s="257"/>
      <c r="D48" s="258"/>
      <c r="E48" s="259"/>
      <c r="F48" s="261"/>
      <c r="G48" s="261"/>
      <c r="H48" s="261"/>
      <c r="I48" s="261"/>
      <c r="J48" s="260"/>
      <c r="K48" s="261"/>
      <c r="L48" s="262"/>
      <c r="M48" s="65"/>
      <c r="N48" s="62" t="str">
        <f>IF(ISNA(VLOOKUP($F48,Ref_Invest!$E$3:$I$36,5,FALSE)),"",IF(VLOOKUP($F48,Ref_Invest!$E$3:$I$36,5,FALSE)=0,"",VLOOKUP($F48,Ref_Invest!$E$3:$I$36,5,FALSE)))</f>
        <v/>
      </c>
      <c r="O48" s="63" t="str">
        <f>IF(A48="ob",IF(M48="","",M48*VLOOKUP($F48,Ref_Invest!$E$3:$K$36,7,FALSE)),IF(A48="of",VLOOKUP($F48,Ref_Invest!$E$3:$J$36,6,FALSE),IF(A48="ot",VLOOKUP($F48,Ref_Invest!$E$3:$L$36,8,FALSE)/100*Ref_Invest!$M$37,"")))</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","")&amp;IF(AND(R48&gt;Ref_Invest!$E$57,V48="",Y48=""),"Deux devis comparatifs doivent être renseignés pour cette dépense",IF(AND(R48&gt;Ref_Invest!$E$57,Y48=""),"Un second devis comparatif doit être renseigné pour cette dépense",IF(AND(R48&gt;=Ref_Invest!$E$56,V48=""),"Un devis comparatif doit être renseigné pour cette dépense","")))</f>
        <v/>
      </c>
      <c r="AH48" s="75">
        <v>20</v>
      </c>
    </row>
    <row r="49" spans="1:34">
      <c r="A49" s="75" t="str">
        <f>IF(ISNA(VLOOKUP(F49,Ref_Invest!$E$3:$H$36,4,FALSE)),"",VLOOKUP(F49,Ref_Invest!$E$3:$H$36,4,FALSE))</f>
        <v/>
      </c>
      <c r="B49" s="73" t="str">
        <f t="shared" si="0"/>
        <v/>
      </c>
      <c r="C49" s="257"/>
      <c r="D49" s="258"/>
      <c r="E49" s="259"/>
      <c r="F49" s="261"/>
      <c r="G49" s="261"/>
      <c r="H49" s="261"/>
      <c r="I49" s="261"/>
      <c r="J49" s="260"/>
      <c r="K49" s="261"/>
      <c r="L49" s="262"/>
      <c r="M49" s="65"/>
      <c r="N49" s="62" t="str">
        <f>IF(ISNA(VLOOKUP($F49,Ref_Invest!$E$3:$I$36,5,FALSE)),"",IF(VLOOKUP($F49,Ref_Invest!$E$3:$I$36,5,FALSE)=0,"",VLOOKUP($F49,Ref_Invest!$E$3:$I$36,5,FALSE)))</f>
        <v/>
      </c>
      <c r="O49" s="63" t="str">
        <f>IF(A49="ob",IF(M49="","",M49*VLOOKUP($F49,Ref_Invest!$E$3:$K$36,7,FALSE)),IF(A49="of",VLOOKUP($F49,Ref_Invest!$E$3:$J$36,6,FALSE),IF(A49="ot",VLOOKUP($F49,Ref_Invest!$E$3:$L$36,8,FALSE)/100*Ref_Invest!$M$37,"")))</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","")&amp;IF(AND(R49&gt;Ref_Invest!$E$57,V49="",Y49=""),"Deux devis comparatifs doivent être renseignés pour cette dépense",IF(AND(R49&gt;Ref_Invest!$E$57,Y49=""),"Un second devis comparatif doit être renseigné pour cette dépense",IF(AND(R49&gt;=Ref_Invest!$E$56,V49=""),"Un devis comparatif doit être renseigné pour cette dépense","")))</f>
        <v/>
      </c>
    </row>
    <row r="50" spans="1:34">
      <c r="A50" s="75" t="str">
        <f>IF(ISNA(VLOOKUP(F50,Ref_Invest!$E$3:$H$36,4,FALSE)),"",VLOOKUP(F50,Ref_Invest!$E$3:$H$36,4,FALSE))</f>
        <v/>
      </c>
      <c r="B50" s="73" t="str">
        <f t="shared" si="0"/>
        <v/>
      </c>
      <c r="C50" s="257"/>
      <c r="D50" s="258"/>
      <c r="E50" s="259"/>
      <c r="F50" s="261"/>
      <c r="G50" s="261"/>
      <c r="H50" s="261"/>
      <c r="I50" s="261"/>
      <c r="J50" s="260"/>
      <c r="K50" s="261"/>
      <c r="L50" s="262"/>
      <c r="M50" s="65"/>
      <c r="N50" s="62" t="str">
        <f>IF(ISNA(VLOOKUP($F50,Ref_Invest!$E$3:$I$36,5,FALSE)),"",IF(VLOOKUP($F50,Ref_Invest!$E$3:$I$36,5,FALSE)=0,"",VLOOKUP($F50,Ref_Invest!$E$3:$I$36,5,FALSE)))</f>
        <v/>
      </c>
      <c r="O50" s="63" t="str">
        <f>IF(A50="ob",IF(M50="","",M50*VLOOKUP($F50,Ref_Invest!$E$3:$K$36,7,FALSE)),IF(A50="of",VLOOKUP($F50,Ref_Invest!$E$3:$J$36,6,FALSE),IF(A50="ot",VLOOKUP($F50,Ref_Invest!$E$3:$L$36,8,FALSE)/100*Ref_Invest!$M$37,"")))</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","")&amp;IF(AND(R50&gt;Ref_Invest!$E$57,V50="",Y50=""),"Deux devis comparatifs doivent être renseignés pour cette dépense",IF(AND(R50&gt;Ref_Invest!$E$57,Y50=""),"Un second devis comparatif doit être renseigné pour cette dépense",IF(AND(R50&gt;=Ref_Invest!$E$56,V50=""),"Un devis comparatif doit être renseigné pour cette dépense","")))</f>
        <v/>
      </c>
      <c r="AH50" s="75">
        <v>21</v>
      </c>
    </row>
    <row r="51" spans="1:34">
      <c r="A51" s="75" t="str">
        <f>IF(ISNA(VLOOKUP(F51,Ref_Invest!$E$3:$H$36,4,FALSE)),"",VLOOKUP(F51,Ref_Invest!$E$3:$H$36,4,FALSE))</f>
        <v/>
      </c>
      <c r="B51" s="73" t="str">
        <f t="shared" si="0"/>
        <v/>
      </c>
      <c r="C51" s="257"/>
      <c r="D51" s="258"/>
      <c r="E51" s="259"/>
      <c r="F51" s="261"/>
      <c r="G51" s="261"/>
      <c r="H51" s="261"/>
      <c r="I51" s="261"/>
      <c r="J51" s="260"/>
      <c r="K51" s="261"/>
      <c r="L51" s="262"/>
      <c r="M51" s="65"/>
      <c r="N51" s="62" t="str">
        <f>IF(ISNA(VLOOKUP($F51,Ref_Invest!$E$3:$I$36,5,FALSE)),"",IF(VLOOKUP($F51,Ref_Invest!$E$3:$I$36,5,FALSE)=0,"",VLOOKUP($F51,Ref_Invest!$E$3:$I$36,5,FALSE)))</f>
        <v/>
      </c>
      <c r="O51" s="63" t="str">
        <f>IF(A51="ob",IF(M51="","",M51*VLOOKUP($F51,Ref_Invest!$E$3:$K$36,7,FALSE)),IF(A51="of",VLOOKUP($F51,Ref_Invest!$E$3:$J$36,6,FALSE),IF(A51="ot",VLOOKUP($F51,Ref_Invest!$E$3:$L$36,8,FALSE)/100*Ref_Invest!$M$37,"")))</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","")&amp;IF(AND(R51&gt;Ref_Invest!$E$57,V51="",Y51=""),"Deux devis comparatifs doivent être renseignés pour cette dépense",IF(AND(R51&gt;Ref_Invest!$E$57,Y51=""),"Un second devis comparatif doit être renseigné pour cette dépense",IF(AND(R51&gt;=Ref_Invest!$E$56,V51=""),"Un devis comparatif doit être renseigné pour cette dépense","")))</f>
        <v/>
      </c>
    </row>
    <row r="52" spans="1:34">
      <c r="A52" s="75" t="str">
        <f>IF(ISNA(VLOOKUP(F52,Ref_Invest!$E$3:$H$36,4,FALSE)),"",VLOOKUP(F52,Ref_Invest!$E$3:$H$36,4,FALSE))</f>
        <v/>
      </c>
      <c r="B52" s="73" t="str">
        <f t="shared" si="0"/>
        <v/>
      </c>
      <c r="C52" s="257"/>
      <c r="D52" s="258"/>
      <c r="E52" s="259"/>
      <c r="F52" s="261"/>
      <c r="G52" s="261"/>
      <c r="H52" s="261"/>
      <c r="I52" s="261"/>
      <c r="J52" s="260"/>
      <c r="K52" s="261"/>
      <c r="L52" s="262"/>
      <c r="M52" s="65"/>
      <c r="N52" s="62" t="str">
        <f>IF(ISNA(VLOOKUP($F52,Ref_Invest!$E$3:$I$36,5,FALSE)),"",IF(VLOOKUP($F52,Ref_Invest!$E$3:$I$36,5,FALSE)=0,"",VLOOKUP($F52,Ref_Invest!$E$3:$I$36,5,FALSE)))</f>
        <v/>
      </c>
      <c r="O52" s="63" t="str">
        <f>IF(A52="ob",IF(M52="","",M52*VLOOKUP($F52,Ref_Invest!$E$3:$K$36,7,FALSE)),IF(A52="of",VLOOKUP($F52,Ref_Invest!$E$3:$J$36,6,FALSE),IF(A52="ot",VLOOKUP($F52,Ref_Invest!$E$3:$L$36,8,FALSE)/100*Ref_Invest!$M$37,"")))</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","")&amp;IF(AND(R52&gt;Ref_Invest!$E$57,V52="",Y52=""),"Deux devis comparatifs doivent être renseignés pour cette dépense",IF(AND(R52&gt;Ref_Invest!$E$57,Y52=""),"Un second devis comparatif doit être renseigné pour cette dépense",IF(AND(R52&gt;=Ref_Invest!$E$56,V52=""),"Un devis comparatif doit être renseigné pour cette dépense","")))</f>
        <v/>
      </c>
      <c r="AH52" s="75">
        <v>22</v>
      </c>
    </row>
    <row r="53" spans="1:34">
      <c r="A53" s="75" t="str">
        <f>IF(ISNA(VLOOKUP(F53,Ref_Invest!$E$3:$H$36,4,FALSE)),"",VLOOKUP(F53,Ref_Invest!$E$3:$H$36,4,FALSE))</f>
        <v/>
      </c>
      <c r="B53" s="73" t="str">
        <f t="shared" si="0"/>
        <v/>
      </c>
      <c r="C53" s="257"/>
      <c r="D53" s="258"/>
      <c r="E53" s="259"/>
      <c r="F53" s="261"/>
      <c r="G53" s="261"/>
      <c r="H53" s="261"/>
      <c r="I53" s="261"/>
      <c r="J53" s="260"/>
      <c r="K53" s="261"/>
      <c r="L53" s="262"/>
      <c r="M53" s="65"/>
      <c r="N53" s="62" t="str">
        <f>IF(ISNA(VLOOKUP($F53,Ref_Invest!$E$3:$I$36,5,FALSE)),"",IF(VLOOKUP($F53,Ref_Invest!$E$3:$I$36,5,FALSE)=0,"",VLOOKUP($F53,Ref_Invest!$E$3:$I$36,5,FALSE)))</f>
        <v/>
      </c>
      <c r="O53" s="63" t="str">
        <f>IF(A53="ob",IF(M53="","",M53*VLOOKUP($F53,Ref_Invest!$E$3:$K$36,7,FALSE)),IF(A53="of",VLOOKUP($F53,Ref_Invest!$E$3:$J$36,6,FALSE),IF(A53="ot",VLOOKUP($F53,Ref_Invest!$E$3:$L$36,8,FALSE)/100*Ref_Invest!$M$37,"")))</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","")&amp;IF(AND(R53&gt;Ref_Invest!$E$57,V53="",Y53=""),"Deux devis comparatifs doivent être renseignés pour cette dépense",IF(AND(R53&gt;Ref_Invest!$E$57,Y53=""),"Un second devis comparatif doit être renseigné pour cette dépense",IF(AND(R53&gt;=Ref_Invest!$E$56,V53=""),"Un devis comparatif doit être renseigné pour cette dépense","")))</f>
        <v/>
      </c>
    </row>
    <row r="54" spans="1:34">
      <c r="A54" s="75" t="str">
        <f>IF(ISNA(VLOOKUP(F54,Ref_Invest!$E$3:$H$36,4,FALSE)),"",VLOOKUP(F54,Ref_Invest!$E$3:$H$36,4,FALSE))</f>
        <v/>
      </c>
      <c r="B54" s="73" t="str">
        <f t="shared" si="0"/>
        <v/>
      </c>
      <c r="C54" s="257"/>
      <c r="D54" s="258"/>
      <c r="E54" s="259"/>
      <c r="F54" s="261"/>
      <c r="G54" s="261"/>
      <c r="H54" s="261"/>
      <c r="I54" s="261"/>
      <c r="J54" s="260"/>
      <c r="K54" s="261"/>
      <c r="L54" s="262"/>
      <c r="M54" s="65"/>
      <c r="N54" s="62" t="str">
        <f>IF(ISNA(VLOOKUP($F54,Ref_Invest!$E$3:$I$36,5,FALSE)),"",IF(VLOOKUP($F54,Ref_Invest!$E$3:$I$36,5,FALSE)=0,"",VLOOKUP($F54,Ref_Invest!$E$3:$I$36,5,FALSE)))</f>
        <v/>
      </c>
      <c r="O54" s="63" t="str">
        <f>IF(A54="ob",IF(M54="","",M54*VLOOKUP($F54,Ref_Invest!$E$3:$K$36,7,FALSE)),IF(A54="of",VLOOKUP($F54,Ref_Invest!$E$3:$J$36,6,FALSE),IF(A54="ot",VLOOKUP($F54,Ref_Invest!$E$3:$L$36,8,FALSE)/100*Ref_Invest!$M$37,"")))</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","")&amp;IF(AND(R54&gt;Ref_Invest!$E$57,V54="",Y54=""),"Deux devis comparatifs doivent être renseignés pour cette dépense",IF(AND(R54&gt;Ref_Invest!$E$57,Y54=""),"Un second devis comparatif doit être renseigné pour cette dépense",IF(AND(R54&gt;=Ref_Invest!$E$56,V54=""),"Un devis comparatif doit être renseigné pour cette dépense","")))</f>
        <v/>
      </c>
      <c r="AH54" s="75">
        <v>23</v>
      </c>
    </row>
    <row r="55" spans="1:34">
      <c r="A55" s="75" t="str">
        <f>IF(ISNA(VLOOKUP(F55,Ref_Invest!$E$3:$H$36,4,FALSE)),"",VLOOKUP(F55,Ref_Invest!$E$3:$H$36,4,FALSE))</f>
        <v/>
      </c>
      <c r="B55" s="73" t="str">
        <f t="shared" si="0"/>
        <v/>
      </c>
      <c r="C55" s="257"/>
      <c r="D55" s="258"/>
      <c r="E55" s="259"/>
      <c r="F55" s="261"/>
      <c r="G55" s="261"/>
      <c r="H55" s="261"/>
      <c r="I55" s="261"/>
      <c r="J55" s="260"/>
      <c r="K55" s="261"/>
      <c r="L55" s="262"/>
      <c r="M55" s="65"/>
      <c r="N55" s="62" t="str">
        <f>IF(ISNA(VLOOKUP($F55,Ref_Invest!$E$3:$I$36,5,FALSE)),"",IF(VLOOKUP($F55,Ref_Invest!$E$3:$I$36,5,FALSE)=0,"",VLOOKUP($F55,Ref_Invest!$E$3:$I$36,5,FALSE)))</f>
        <v/>
      </c>
      <c r="O55" s="63" t="str">
        <f>IF(A55="ob",IF(M55="","",M55*VLOOKUP($F55,Ref_Invest!$E$3:$K$36,7,FALSE)),IF(A55="of",VLOOKUP($F55,Ref_Invest!$E$3:$J$36,6,FALSE),IF(A55="ot",VLOOKUP($F55,Ref_Invest!$E$3:$L$36,8,FALSE)/100*Ref_Invest!$M$37,"")))</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","")&amp;IF(AND(R55&gt;Ref_Invest!$E$57,V55="",Y55=""),"Deux devis comparatifs doivent être renseignés pour cette dépense",IF(AND(R55&gt;Ref_Invest!$E$57,Y55=""),"Un second devis comparatif doit être renseigné pour cette dépense",IF(AND(R55&gt;=Ref_Invest!$E$56,V55=""),"Un devis comparatif doit être renseigné pour cette dépense","")))</f>
        <v/>
      </c>
    </row>
    <row r="56" spans="1:34">
      <c r="A56" s="75" t="str">
        <f>IF(ISNA(VLOOKUP(F56,Ref_Invest!$E$3:$H$36,4,FALSE)),"",VLOOKUP(F56,Ref_Invest!$E$3:$H$36,4,FALSE))</f>
        <v/>
      </c>
      <c r="B56" s="73" t="str">
        <f t="shared" si="0"/>
        <v/>
      </c>
      <c r="C56" s="257"/>
      <c r="D56" s="258"/>
      <c r="E56" s="259"/>
      <c r="F56" s="261"/>
      <c r="G56" s="261"/>
      <c r="H56" s="261"/>
      <c r="I56" s="261"/>
      <c r="J56" s="260"/>
      <c r="K56" s="261"/>
      <c r="L56" s="262"/>
      <c r="M56" s="65"/>
      <c r="N56" s="62" t="str">
        <f>IF(ISNA(VLOOKUP($F56,Ref_Invest!$E$3:$I$36,5,FALSE)),"",IF(VLOOKUP($F56,Ref_Invest!$E$3:$I$36,5,FALSE)=0,"",VLOOKUP($F56,Ref_Invest!$E$3:$I$36,5,FALSE)))</f>
        <v/>
      </c>
      <c r="O56" s="63" t="str">
        <f>IF(A56="ob",IF(M56="","",M56*VLOOKUP($F56,Ref_Invest!$E$3:$K$36,7,FALSE)),IF(A56="of",VLOOKUP($F56,Ref_Invest!$E$3:$J$36,6,FALSE),IF(A56="ot",VLOOKUP($F56,Ref_Invest!$E$3:$L$36,8,FALSE)/100*Ref_Invest!$M$37,"")))</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","")&amp;IF(AND(R56&gt;Ref_Invest!$E$57,V56="",Y56=""),"Deux devis comparatifs doivent être renseignés pour cette dépense",IF(AND(R56&gt;Ref_Invest!$E$57,Y56=""),"Un second devis comparatif doit être renseigné pour cette dépense",IF(AND(R56&gt;=Ref_Invest!$E$56,V56=""),"Un devis comparatif doit être renseigné pour cette dépense","")))</f>
        <v/>
      </c>
      <c r="AH56" s="75">
        <v>24</v>
      </c>
    </row>
    <row r="57" spans="1:34">
      <c r="A57" s="75" t="str">
        <f>IF(ISNA(VLOOKUP(F57,Ref_Invest!$E$3:$H$36,4,FALSE)),"",VLOOKUP(F57,Ref_Invest!$E$3:$H$36,4,FALSE))</f>
        <v/>
      </c>
      <c r="B57" s="73" t="str">
        <f t="shared" si="0"/>
        <v/>
      </c>
      <c r="C57" s="257"/>
      <c r="D57" s="258"/>
      <c r="E57" s="259"/>
      <c r="F57" s="261"/>
      <c r="G57" s="261"/>
      <c r="H57" s="261"/>
      <c r="I57" s="261"/>
      <c r="J57" s="260"/>
      <c r="K57" s="261"/>
      <c r="L57" s="262"/>
      <c r="M57" s="65"/>
      <c r="N57" s="62" t="str">
        <f>IF(ISNA(VLOOKUP($F57,Ref_Invest!$E$3:$I$36,5,FALSE)),"",IF(VLOOKUP($F57,Ref_Invest!$E$3:$I$36,5,FALSE)=0,"",VLOOKUP($F57,Ref_Invest!$E$3:$I$36,5,FALSE)))</f>
        <v/>
      </c>
      <c r="O57" s="63" t="str">
        <f>IF(A57="ob",IF(M57="","",M57*VLOOKUP($F57,Ref_Invest!$E$3:$K$36,7,FALSE)),IF(A57="of",VLOOKUP($F57,Ref_Invest!$E$3:$J$36,6,FALSE),IF(A57="ot",VLOOKUP($F57,Ref_Invest!$E$3:$L$36,8,FALSE)/100*Ref_Invest!$M$37,"")))</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","")&amp;IF(AND(R57&gt;Ref_Invest!$E$57,V57="",Y57=""),"Deux devis comparatifs doivent être renseignés pour cette dépense",IF(AND(R57&gt;Ref_Invest!$E$57,Y57=""),"Un second devis comparatif doit être renseigné pour cette dépense",IF(AND(R57&gt;=Ref_Invest!$E$56,V57=""),"Un devis comparatif doit être renseigné pour cette dépense","")))</f>
        <v/>
      </c>
    </row>
    <row r="58" spans="1:34">
      <c r="A58" s="75" t="str">
        <f>IF(ISNA(VLOOKUP(F58,Ref_Invest!$E$3:$H$36,4,FALSE)),"",VLOOKUP(F58,Ref_Invest!$E$3:$H$36,4,FALSE))</f>
        <v/>
      </c>
      <c r="B58" s="73" t="str">
        <f t="shared" si="0"/>
        <v/>
      </c>
      <c r="C58" s="257"/>
      <c r="D58" s="258"/>
      <c r="E58" s="259"/>
      <c r="F58" s="261"/>
      <c r="G58" s="261"/>
      <c r="H58" s="261"/>
      <c r="I58" s="261"/>
      <c r="J58" s="260"/>
      <c r="K58" s="261"/>
      <c r="L58" s="262"/>
      <c r="M58" s="65"/>
      <c r="N58" s="62" t="str">
        <f>IF(ISNA(VLOOKUP($F58,Ref_Invest!$E$3:$I$36,5,FALSE)),"",IF(VLOOKUP($F58,Ref_Invest!$E$3:$I$36,5,FALSE)=0,"",VLOOKUP($F58,Ref_Invest!$E$3:$I$36,5,FALSE)))</f>
        <v/>
      </c>
      <c r="O58" s="63" t="str">
        <f>IF(A58="ob",IF(M58="","",M58*VLOOKUP($F58,Ref_Invest!$E$3:$K$36,7,FALSE)),IF(A58="of",VLOOKUP($F58,Ref_Invest!$E$3:$J$36,6,FALSE),IF(A58="ot",VLOOKUP($F58,Ref_Invest!$E$3:$L$36,8,FALSE)/100*Ref_Invest!$M$37,"")))</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","")&amp;IF(AND(R58&gt;Ref_Invest!$E$57,V58="",Y58=""),"Deux devis comparatifs doivent être renseignés pour cette dépense",IF(AND(R58&gt;Ref_Invest!$E$57,Y58=""),"Un second devis comparatif doit être renseigné pour cette dépense",IF(AND(R58&gt;=Ref_Invest!$E$56,V58=""),"Un devis comparatif doit être renseigné pour cette dépense","")))</f>
        <v/>
      </c>
      <c r="AH58" s="75">
        <v>25</v>
      </c>
    </row>
    <row r="59" spans="1:34">
      <c r="A59" s="75" t="str">
        <f>IF(ISNA(VLOOKUP(F59,Ref_Invest!$E$3:$H$36,4,FALSE)),"",VLOOKUP(F59,Ref_Invest!$E$3:$H$36,4,FALSE))</f>
        <v/>
      </c>
      <c r="B59" s="73" t="str">
        <f t="shared" si="0"/>
        <v/>
      </c>
      <c r="C59" s="257"/>
      <c r="D59" s="258"/>
      <c r="E59" s="259"/>
      <c r="F59" s="261"/>
      <c r="G59" s="261"/>
      <c r="H59" s="261"/>
      <c r="I59" s="261"/>
      <c r="J59" s="260"/>
      <c r="K59" s="261"/>
      <c r="L59" s="262"/>
      <c r="M59" s="65"/>
      <c r="N59" s="62" t="str">
        <f>IF(ISNA(VLOOKUP($F59,Ref_Invest!$E$3:$I$36,5,FALSE)),"",IF(VLOOKUP($F59,Ref_Invest!$E$3:$I$36,5,FALSE)=0,"",VLOOKUP($F59,Ref_Invest!$E$3:$I$36,5,FALSE)))</f>
        <v/>
      </c>
      <c r="O59" s="63" t="str">
        <f>IF(A59="ob",IF(M59="","",M59*VLOOKUP($F59,Ref_Invest!$E$3:$K$36,7,FALSE)),IF(A59="of",VLOOKUP($F59,Ref_Invest!$E$3:$J$36,6,FALSE),IF(A59="ot",VLOOKUP($F59,Ref_Invest!$E$3:$L$36,8,FALSE)/100*Ref_Invest!$M$37,"")))</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","")&amp;IF(AND(R59&gt;Ref_Invest!$E$57,V59="",Y59=""),"Deux devis comparatifs doivent être renseignés pour cette dépense",IF(AND(R59&gt;Ref_Invest!$E$57,Y59=""),"Un second devis comparatif doit être renseigné pour cette dépense",IF(AND(R59&gt;=Ref_Invest!$E$56,V59=""),"Un devis comparatif doit être renseigné pour cette dépense","")))</f>
        <v/>
      </c>
    </row>
    <row r="60" spans="1:34">
      <c r="A60" s="75" t="str">
        <f>IF(ISNA(VLOOKUP(F60,Ref_Invest!$E$3:$H$36,4,FALSE)),"",VLOOKUP(F60,Ref_Invest!$E$3:$H$36,4,FALSE))</f>
        <v/>
      </c>
      <c r="B60" s="73" t="str">
        <f t="shared" si="0"/>
        <v/>
      </c>
      <c r="C60" s="257"/>
      <c r="D60" s="258"/>
      <c r="E60" s="259"/>
      <c r="F60" s="261"/>
      <c r="G60" s="261"/>
      <c r="H60" s="261"/>
      <c r="I60" s="261"/>
      <c r="J60" s="260"/>
      <c r="K60" s="261"/>
      <c r="L60" s="262"/>
      <c r="M60" s="65"/>
      <c r="N60" s="62" t="str">
        <f>IF(ISNA(VLOOKUP($F60,Ref_Invest!$E$3:$I$36,5,FALSE)),"",IF(VLOOKUP($F60,Ref_Invest!$E$3:$I$36,5,FALSE)=0,"",VLOOKUP($F60,Ref_Invest!$E$3:$I$36,5,FALSE)))</f>
        <v/>
      </c>
      <c r="O60" s="63" t="str">
        <f>IF(A60="ob",IF(M60="","",M60*VLOOKUP($F60,Ref_Invest!$E$3:$K$36,7,FALSE)),IF(A60="of",VLOOKUP($F60,Ref_Invest!$E$3:$J$36,6,FALSE),IF(A60="ot",VLOOKUP($F60,Ref_Invest!$E$3:$L$36,8,FALSE)/100*Ref_Invest!$M$37,"")))</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","")&amp;IF(AND(R60&gt;Ref_Invest!$E$57,V60="",Y60=""),"Deux devis comparatifs doivent être renseignés pour cette dépense",IF(AND(R60&gt;Ref_Invest!$E$57,Y60=""),"Un second devis comparatif doit être renseigné pour cette dépense",IF(AND(R60&gt;=Ref_Invest!$E$56,V60=""),"Un devis comparatif doit être renseigné pour cette dépense","")))</f>
        <v/>
      </c>
      <c r="AH60" s="75">
        <v>26</v>
      </c>
    </row>
    <row r="61" spans="1:34">
      <c r="A61" s="75" t="str">
        <f>IF(ISNA(VLOOKUP(F61,Ref_Invest!$E$3:$H$36,4,FALSE)),"",VLOOKUP(F61,Ref_Invest!$E$3:$H$36,4,FALSE))</f>
        <v/>
      </c>
      <c r="B61" s="73" t="str">
        <f t="shared" si="0"/>
        <v/>
      </c>
      <c r="C61" s="257"/>
      <c r="D61" s="258"/>
      <c r="E61" s="259"/>
      <c r="F61" s="261"/>
      <c r="G61" s="261"/>
      <c r="H61" s="261"/>
      <c r="I61" s="261"/>
      <c r="J61" s="260"/>
      <c r="K61" s="261"/>
      <c r="L61" s="262"/>
      <c r="M61" s="65"/>
      <c r="N61" s="62" t="str">
        <f>IF(ISNA(VLOOKUP($F61,Ref_Invest!$E$3:$I$36,5,FALSE)),"",IF(VLOOKUP($F61,Ref_Invest!$E$3:$I$36,5,FALSE)=0,"",VLOOKUP($F61,Ref_Invest!$E$3:$I$36,5,FALSE)))</f>
        <v/>
      </c>
      <c r="O61" s="63" t="str">
        <f>IF(A61="ob",IF(M61="","",M61*VLOOKUP($F61,Ref_Invest!$E$3:$K$36,7,FALSE)),IF(A61="of",VLOOKUP($F61,Ref_Invest!$E$3:$J$36,6,FALSE),IF(A61="ot",VLOOKUP($F61,Ref_Invest!$E$3:$L$36,8,FALSE)/100*Ref_Invest!$M$37,"")))</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","")&amp;IF(AND(R61&gt;Ref_Invest!$E$57,V61="",Y61=""),"Deux devis comparatifs doivent être renseignés pour cette dépense",IF(AND(R61&gt;Ref_Invest!$E$57,Y61=""),"Un second devis comparatif doit être renseigné pour cette dépense",IF(AND(R61&gt;=Ref_Invest!$E$56,V61=""),"Un devis comparatif doit être renseigné pour cette dépense","")))</f>
        <v/>
      </c>
    </row>
    <row r="62" spans="1:34">
      <c r="A62" s="75" t="str">
        <f>IF(ISNA(VLOOKUP(F62,Ref_Invest!$E$3:$H$36,4,FALSE)),"",VLOOKUP(F62,Ref_Invest!$E$3:$H$36,4,FALSE))</f>
        <v/>
      </c>
      <c r="B62" s="73" t="str">
        <f t="shared" si="0"/>
        <v/>
      </c>
      <c r="C62" s="257"/>
      <c r="D62" s="258"/>
      <c r="E62" s="259"/>
      <c r="F62" s="261"/>
      <c r="G62" s="261"/>
      <c r="H62" s="261"/>
      <c r="I62" s="261"/>
      <c r="J62" s="260"/>
      <c r="K62" s="261"/>
      <c r="L62" s="262"/>
      <c r="M62" s="65"/>
      <c r="N62" s="62" t="str">
        <f>IF(ISNA(VLOOKUP($F62,Ref_Invest!$E$3:$I$36,5,FALSE)),"",IF(VLOOKUP($F62,Ref_Invest!$E$3:$I$36,5,FALSE)=0,"",VLOOKUP($F62,Ref_Invest!$E$3:$I$36,5,FALSE)))</f>
        <v/>
      </c>
      <c r="O62" s="63" t="str">
        <f>IF(A62="ob",IF(M62="","",M62*VLOOKUP($F62,Ref_Invest!$E$3:$K$36,7,FALSE)),IF(A62="of",VLOOKUP($F62,Ref_Invest!$E$3:$J$36,6,FALSE),IF(A62="ot",VLOOKUP($F62,Ref_Invest!$E$3:$L$36,8,FALSE)/100*Ref_Invest!$M$37,"")))</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","")&amp;IF(AND(R62&gt;Ref_Invest!$E$57,V62="",Y62=""),"Deux devis comparatifs doivent être renseignés pour cette dépense",IF(AND(R62&gt;Ref_Invest!$E$57,Y62=""),"Un second devis comparatif doit être renseigné pour cette dépense",IF(AND(R62&gt;=Ref_Invest!$E$56,V62=""),"Un devis comparatif doit être renseigné pour cette dépense","")))</f>
        <v/>
      </c>
      <c r="AH62" s="75">
        <v>27</v>
      </c>
    </row>
    <row r="63" spans="1:34">
      <c r="A63" s="75" t="str">
        <f>IF(ISNA(VLOOKUP(F63,Ref_Invest!$E$3:$H$36,4,FALSE)),"",VLOOKUP(F63,Ref_Invest!$E$3:$H$36,4,FALSE))</f>
        <v/>
      </c>
      <c r="B63" s="73" t="str">
        <f t="shared" si="0"/>
        <v/>
      </c>
      <c r="C63" s="257"/>
      <c r="D63" s="258"/>
      <c r="E63" s="259"/>
      <c r="F63" s="261"/>
      <c r="G63" s="261"/>
      <c r="H63" s="261"/>
      <c r="I63" s="261"/>
      <c r="J63" s="260"/>
      <c r="K63" s="261"/>
      <c r="L63" s="262"/>
      <c r="M63" s="65"/>
      <c r="N63" s="62" t="str">
        <f>IF(ISNA(VLOOKUP($F63,Ref_Invest!$E$3:$I$36,5,FALSE)),"",IF(VLOOKUP($F63,Ref_Invest!$E$3:$I$36,5,FALSE)=0,"",VLOOKUP($F63,Ref_Invest!$E$3:$I$36,5,FALSE)))</f>
        <v/>
      </c>
      <c r="O63" s="63" t="str">
        <f>IF(A63="ob",IF(M63="","",M63*VLOOKUP($F63,Ref_Invest!$E$3:$K$36,7,FALSE)),IF(A63="of",VLOOKUP($F63,Ref_Invest!$E$3:$J$36,6,FALSE),IF(A63="ot",VLOOKUP($F63,Ref_Invest!$E$3:$L$36,8,FALSE)/100*Ref_Invest!$M$37,"")))</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","")&amp;IF(AND(R63&gt;Ref_Invest!$E$57,V63="",Y63=""),"Deux devis comparatifs doivent être renseignés pour cette dépense",IF(AND(R63&gt;Ref_Invest!$E$57,Y63=""),"Un second devis comparatif doit être renseigné pour cette dépense",IF(AND(R63&gt;=Ref_Invest!$E$56,V63=""),"Un devis comparatif doit être renseigné pour cette dépense","")))</f>
        <v/>
      </c>
    </row>
    <row r="64" spans="1:34">
      <c r="A64" s="75" t="str">
        <f>IF(ISNA(VLOOKUP(F64,Ref_Invest!$E$3:$H$36,4,FALSE)),"",VLOOKUP(F64,Ref_Invest!$E$3:$H$36,4,FALSE))</f>
        <v/>
      </c>
      <c r="B64" s="73" t="str">
        <f t="shared" si="0"/>
        <v/>
      </c>
      <c r="C64" s="257"/>
      <c r="D64" s="258"/>
      <c r="E64" s="259"/>
      <c r="F64" s="261"/>
      <c r="G64" s="261"/>
      <c r="H64" s="261"/>
      <c r="I64" s="261"/>
      <c r="J64" s="260"/>
      <c r="K64" s="261"/>
      <c r="L64" s="262"/>
      <c r="M64" s="65"/>
      <c r="N64" s="62" t="str">
        <f>IF(ISNA(VLOOKUP($F64,Ref_Invest!$E$3:$I$36,5,FALSE)),"",IF(VLOOKUP($F64,Ref_Invest!$E$3:$I$36,5,FALSE)=0,"",VLOOKUP($F64,Ref_Invest!$E$3:$I$36,5,FALSE)))</f>
        <v/>
      </c>
      <c r="O64" s="63" t="str">
        <f>IF(A64="ob",IF(M64="","",M64*VLOOKUP($F64,Ref_Invest!$E$3:$K$36,7,FALSE)),IF(A64="of",VLOOKUP($F64,Ref_Invest!$E$3:$J$36,6,FALSE),IF(A64="ot",VLOOKUP($F64,Ref_Invest!$E$3:$L$36,8,FALSE)/100*Ref_Invest!$M$37,"")))</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","")&amp;IF(AND(R64&gt;Ref_Invest!$E$57,V64="",Y64=""),"Deux devis comparatifs doivent être renseignés pour cette dépense",IF(AND(R64&gt;Ref_Invest!$E$57,Y64=""),"Un second devis comparatif doit être renseigné pour cette dépense",IF(AND(R64&gt;=Ref_Invest!$E$56,V64=""),"Un devis comparatif doit être renseigné pour cette dépense","")))</f>
        <v/>
      </c>
      <c r="AH64" s="75">
        <v>28</v>
      </c>
    </row>
    <row r="65" spans="1:34">
      <c r="A65" s="75" t="str">
        <f>IF(ISNA(VLOOKUP(F65,Ref_Invest!$E$3:$H$36,4,FALSE)),"",VLOOKUP(F65,Ref_Invest!$E$3:$H$36,4,FALSE))</f>
        <v/>
      </c>
      <c r="B65" s="73" t="str">
        <f t="shared" si="0"/>
        <v/>
      </c>
      <c r="C65" s="257"/>
      <c r="D65" s="258"/>
      <c r="E65" s="259"/>
      <c r="F65" s="261"/>
      <c r="G65" s="261"/>
      <c r="H65" s="261"/>
      <c r="I65" s="261"/>
      <c r="J65" s="260"/>
      <c r="K65" s="261"/>
      <c r="L65" s="262"/>
      <c r="M65" s="65"/>
      <c r="N65" s="62" t="str">
        <f>IF(ISNA(VLOOKUP($F65,Ref_Invest!$E$3:$I$36,5,FALSE)),"",IF(VLOOKUP($F65,Ref_Invest!$E$3:$I$36,5,FALSE)=0,"",VLOOKUP($F65,Ref_Invest!$E$3:$I$36,5,FALSE)))</f>
        <v/>
      </c>
      <c r="O65" s="63" t="str">
        <f>IF(A65="ob",IF(M65="","",M65*VLOOKUP($F65,Ref_Invest!$E$3:$K$36,7,FALSE)),IF(A65="of",VLOOKUP($F65,Ref_Invest!$E$3:$J$36,6,FALSE),IF(A65="ot",VLOOKUP($F65,Ref_Invest!$E$3:$L$36,8,FALSE)/100*Ref_Invest!$M$37,"")))</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","")&amp;IF(AND(R65&gt;Ref_Invest!$E$57,V65="",Y65=""),"Deux devis comparatifs doivent être renseignés pour cette dépense",IF(AND(R65&gt;Ref_Invest!$E$57,Y65=""),"Un second devis comparatif doit être renseigné pour cette dépense",IF(AND(R65&gt;=Ref_Invest!$E$56,V65=""),"Un devis comparatif doit être renseigné pour cette dépense","")))</f>
        <v/>
      </c>
    </row>
    <row r="66" spans="1:34">
      <c r="A66" s="75" t="str">
        <f>IF(ISNA(VLOOKUP(F66,Ref_Invest!$E$3:$H$36,4,FALSE)),"",VLOOKUP(F66,Ref_Invest!$E$3:$H$36,4,FALSE))</f>
        <v/>
      </c>
      <c r="B66" s="73" t="str">
        <f t="shared" si="0"/>
        <v/>
      </c>
      <c r="C66" s="257"/>
      <c r="D66" s="258"/>
      <c r="E66" s="259"/>
      <c r="F66" s="261"/>
      <c r="G66" s="261"/>
      <c r="H66" s="261"/>
      <c r="I66" s="261"/>
      <c r="J66" s="260"/>
      <c r="K66" s="261"/>
      <c r="L66" s="262"/>
      <c r="M66" s="65"/>
      <c r="N66" s="62" t="str">
        <f>IF(ISNA(VLOOKUP($F66,Ref_Invest!$E$3:$I$36,5,FALSE)),"",IF(VLOOKUP($F66,Ref_Invest!$E$3:$I$36,5,FALSE)=0,"",VLOOKUP($F66,Ref_Invest!$E$3:$I$36,5,FALSE)))</f>
        <v/>
      </c>
      <c r="O66" s="63" t="str">
        <f>IF(A66="ob",IF(M66="","",M66*VLOOKUP($F66,Ref_Invest!$E$3:$K$36,7,FALSE)),IF(A66="of",VLOOKUP($F66,Ref_Invest!$E$3:$J$36,6,FALSE),IF(A66="ot",VLOOKUP($F66,Ref_Invest!$E$3:$L$36,8,FALSE)/100*Ref_Invest!$M$37,"")))</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","")&amp;IF(AND(R66&gt;Ref_Invest!$E$57,V66="",Y66=""),"Deux devis comparatifs doivent être renseignés pour cette dépense",IF(AND(R66&gt;Ref_Invest!$E$57,Y66=""),"Un second devis comparatif doit être renseigné pour cette dépense",IF(AND(R66&gt;=Ref_Invest!$E$56,V66=""),"Un devis comparatif doit être renseigné pour cette dépense","")))</f>
        <v/>
      </c>
      <c r="AH66" s="75">
        <v>29</v>
      </c>
    </row>
    <row r="67" spans="1:34">
      <c r="A67" s="75" t="str">
        <f>IF(ISNA(VLOOKUP(F67,Ref_Invest!$E$3:$H$36,4,FALSE)),"",VLOOKUP(F67,Ref_Invest!$E$3:$H$36,4,FALSE))</f>
        <v/>
      </c>
      <c r="B67" s="73" t="str">
        <f t="shared" si="0"/>
        <v/>
      </c>
      <c r="C67" s="257"/>
      <c r="D67" s="258"/>
      <c r="E67" s="259"/>
      <c r="F67" s="261"/>
      <c r="G67" s="261"/>
      <c r="H67" s="261"/>
      <c r="I67" s="261"/>
      <c r="J67" s="260"/>
      <c r="K67" s="261"/>
      <c r="L67" s="262"/>
      <c r="M67" s="65"/>
      <c r="N67" s="62" t="str">
        <f>IF(ISNA(VLOOKUP($F67,Ref_Invest!$E$3:$I$36,5,FALSE)),"",IF(VLOOKUP($F67,Ref_Invest!$E$3:$I$36,5,FALSE)=0,"",VLOOKUP($F67,Ref_Invest!$E$3:$I$36,5,FALSE)))</f>
        <v/>
      </c>
      <c r="O67" s="63" t="str">
        <f>IF(A67="ob",IF(M67="","",M67*VLOOKUP($F67,Ref_Invest!$E$3:$K$36,7,FALSE)),IF(A67="of",VLOOKUP($F67,Ref_Invest!$E$3:$J$36,6,FALSE),IF(A67="ot",VLOOKUP($F67,Ref_Invest!$E$3:$L$36,8,FALSE)/100*Ref_Invest!$M$37,"")))</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","")&amp;IF(AND(R67&gt;Ref_Invest!$E$57,V67="",Y67=""),"Deux devis comparatifs doivent être renseignés pour cette dépense",IF(AND(R67&gt;Ref_Invest!$E$57,Y67=""),"Un second devis comparatif doit être renseigné pour cette dépense",IF(AND(R67&gt;=Ref_Invest!$E$56,V67=""),"Un devis comparatif doit être renseigné pour cette dépense","")))</f>
        <v/>
      </c>
    </row>
    <row r="68" spans="1:34">
      <c r="A68" s="75" t="str">
        <f>IF(ISNA(VLOOKUP(F68,Ref_Invest!$E$3:$H$36,4,FALSE)),"",VLOOKUP(F68,Ref_Invest!$E$3:$H$36,4,FALSE))</f>
        <v/>
      </c>
      <c r="B68" s="73" t="str">
        <f t="shared" si="0"/>
        <v/>
      </c>
      <c r="C68" s="257"/>
      <c r="D68" s="258"/>
      <c r="E68" s="259"/>
      <c r="F68" s="261"/>
      <c r="G68" s="261"/>
      <c r="H68" s="261"/>
      <c r="I68" s="261"/>
      <c r="J68" s="260"/>
      <c r="K68" s="261"/>
      <c r="L68" s="262"/>
      <c r="M68" s="65"/>
      <c r="N68" s="62" t="str">
        <f>IF(ISNA(VLOOKUP($F68,Ref_Invest!$E$3:$I$36,5,FALSE)),"",IF(VLOOKUP($F68,Ref_Invest!$E$3:$I$36,5,FALSE)=0,"",VLOOKUP($F68,Ref_Invest!$E$3:$I$36,5,FALSE)))</f>
        <v/>
      </c>
      <c r="O68" s="63" t="str">
        <f>IF(A68="ob",IF(M68="","",M68*VLOOKUP($F68,Ref_Invest!$E$3:$K$36,7,FALSE)),IF(A68="of",VLOOKUP($F68,Ref_Invest!$E$3:$J$36,6,FALSE),IF(A68="ot",VLOOKUP($F68,Ref_Invest!$E$3:$L$36,8,FALSE)/100*Ref_Invest!$M$37,"")))</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","")&amp;IF(AND(R68&gt;Ref_Invest!$E$57,V68="",Y68=""),"Deux devis comparatifs doivent être renseignés pour cette dépense",IF(AND(R68&gt;Ref_Invest!$E$57,Y68=""),"Un second devis comparatif doit être renseigné pour cette dépense",IF(AND(R68&gt;=Ref_Invest!$E$56,V68=""),"Un devis comparatif doit être renseigné pour cette dépense","")))</f>
        <v/>
      </c>
      <c r="AH68" s="75">
        <v>30</v>
      </c>
    </row>
    <row r="69" spans="1:34">
      <c r="A69" s="75" t="str">
        <f>IF(ISNA(VLOOKUP(F69,Ref_Invest!$E$3:$H$36,4,FALSE)),"",VLOOKUP(F69,Ref_Invest!$E$3:$H$36,4,FALSE))</f>
        <v/>
      </c>
      <c r="B69" s="73" t="str">
        <f t="shared" si="0"/>
        <v/>
      </c>
      <c r="C69" s="257"/>
      <c r="D69" s="258"/>
      <c r="E69" s="259"/>
      <c r="F69" s="261"/>
      <c r="G69" s="261"/>
      <c r="H69" s="261"/>
      <c r="I69" s="261"/>
      <c r="J69" s="260"/>
      <c r="K69" s="261"/>
      <c r="L69" s="262"/>
      <c r="M69" s="65"/>
      <c r="N69" s="62" t="str">
        <f>IF(ISNA(VLOOKUP($F69,Ref_Invest!$E$3:$I$36,5,FALSE)),"",IF(VLOOKUP($F69,Ref_Invest!$E$3:$I$36,5,FALSE)=0,"",VLOOKUP($F69,Ref_Invest!$E$3:$I$36,5,FALSE)))</f>
        <v/>
      </c>
      <c r="O69" s="63" t="str">
        <f>IF(A69="ob",IF(M69="","",M69*VLOOKUP($F69,Ref_Invest!$E$3:$K$36,7,FALSE)),IF(A69="of",VLOOKUP($F69,Ref_Invest!$E$3:$J$36,6,FALSE),IF(A69="ot",VLOOKUP($F69,Ref_Invest!$E$3:$L$36,8,FALSE)/100*Ref_Invest!$M$37,"")))</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","")&amp;IF(AND(R69&gt;Ref_Invest!$E$57,V69="",Y69=""),"Deux devis comparatifs doivent être renseignés pour cette dépense",IF(AND(R69&gt;Ref_Invest!$E$57,Y69=""),"Un second devis comparatif doit être renseigné pour cette dépense",IF(AND(R69&gt;=Ref_Invest!$E$56,V69=""),"Un devis comparatif doit être renseigné pour cette dépense","")))</f>
        <v/>
      </c>
    </row>
    <row r="70" spans="1:34">
      <c r="A70" s="75" t="str">
        <f>IF(ISNA(VLOOKUP(F70,Ref_Invest!$E$3:$H$36,4,FALSE)),"",VLOOKUP(F70,Ref_Invest!$E$3:$H$36,4,FALSE))</f>
        <v/>
      </c>
      <c r="B70" s="73" t="str">
        <f t="shared" si="0"/>
        <v/>
      </c>
      <c r="C70" s="257"/>
      <c r="D70" s="258"/>
      <c r="E70" s="259"/>
      <c r="F70" s="261"/>
      <c r="G70" s="261"/>
      <c r="H70" s="261"/>
      <c r="I70" s="261"/>
      <c r="J70" s="260"/>
      <c r="K70" s="261"/>
      <c r="L70" s="262"/>
      <c r="M70" s="65"/>
      <c r="N70" s="62" t="str">
        <f>IF(ISNA(VLOOKUP($F70,Ref_Invest!$E$3:$I$36,5,FALSE)),"",IF(VLOOKUP($F70,Ref_Invest!$E$3:$I$36,5,FALSE)=0,"",VLOOKUP($F70,Ref_Invest!$E$3:$I$36,5,FALSE)))</f>
        <v/>
      </c>
      <c r="O70" s="63" t="str">
        <f>IF(A70="ob",IF(M70="","",M70*VLOOKUP($F70,Ref_Invest!$E$3:$K$36,7,FALSE)),IF(A70="of",VLOOKUP($F70,Ref_Invest!$E$3:$J$36,6,FALSE),IF(A70="ot",VLOOKUP($F70,Ref_Invest!$E$3:$L$36,8,FALSE)/100*Ref_Invest!$M$37,"")))</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","")&amp;IF(AND(R70&gt;Ref_Invest!$E$57,V70="",Y70=""),"Deux devis comparatifs doivent être renseignés pour cette dépense",IF(AND(R70&gt;Ref_Invest!$E$57,Y70=""),"Un second devis comparatif doit être renseigné pour cette dépense",IF(AND(R70&gt;=Ref_Invest!$E$56,V70=""),"Un devis comparatif doit être renseigné pour cette dépense","")))</f>
        <v/>
      </c>
    </row>
    <row r="71" spans="1:34">
      <c r="A71" s="75" t="str">
        <f>IF(ISNA(VLOOKUP(F71,Ref_Invest!$E$3:$H$36,4,FALSE)),"",VLOOKUP(F71,Ref_Invest!$E$3:$H$36,4,FALSE))</f>
        <v/>
      </c>
      <c r="B71" s="73" t="str">
        <f t="shared" si="0"/>
        <v/>
      </c>
      <c r="C71" s="257"/>
      <c r="D71" s="258"/>
      <c r="E71" s="259"/>
      <c r="F71" s="261"/>
      <c r="G71" s="261"/>
      <c r="H71" s="261"/>
      <c r="I71" s="261"/>
      <c r="J71" s="260"/>
      <c r="K71" s="261"/>
      <c r="L71" s="262"/>
      <c r="M71" s="65"/>
      <c r="N71" s="62" t="str">
        <f>IF(ISNA(VLOOKUP($F71,Ref_Invest!$E$3:$I$36,5,FALSE)),"",IF(VLOOKUP($F71,Ref_Invest!$E$3:$I$36,5,FALSE)=0,"",VLOOKUP($F71,Ref_Invest!$E$3:$I$36,5,FALSE)))</f>
        <v/>
      </c>
      <c r="O71" s="63" t="str">
        <f>IF(A71="ob",IF(M71="","",M71*VLOOKUP($F71,Ref_Invest!$E$3:$K$36,7,FALSE)),IF(A71="of",VLOOKUP($F71,Ref_Invest!$E$3:$J$36,6,FALSE),IF(A71="ot",VLOOKUP($F71,Ref_Invest!$E$3:$L$36,8,FALSE)/100*Ref_Invest!$M$37,"")))</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","")&amp;IF(AND(R71&gt;Ref_Invest!$E$57,V71="",Y71=""),"Deux devis comparatifs doivent être renseignés pour cette dépense",IF(AND(R71&gt;Ref_Invest!$E$57,Y71=""),"Un second devis comparatif doit être renseigné pour cette dépense",IF(AND(R71&gt;=Ref_Invest!$E$56,V71=""),"Un devis comparatif doit être renseigné pour cette dépense","")))</f>
        <v/>
      </c>
    </row>
    <row r="72" spans="1:34">
      <c r="A72" s="75" t="str">
        <f>IF(ISNA(VLOOKUP(F72,Ref_Invest!$E$3:$H$36,4,FALSE)),"",VLOOKUP(F72,Ref_Invest!$E$3:$H$36,4,FALSE))</f>
        <v/>
      </c>
      <c r="B72" s="73" t="str">
        <f t="shared" si="0"/>
        <v/>
      </c>
      <c r="C72" s="257"/>
      <c r="D72" s="258"/>
      <c r="E72" s="259"/>
      <c r="F72" s="261"/>
      <c r="G72" s="261"/>
      <c r="H72" s="261"/>
      <c r="I72" s="261"/>
      <c r="J72" s="260"/>
      <c r="K72" s="261"/>
      <c r="L72" s="262"/>
      <c r="M72" s="65"/>
      <c r="N72" s="62" t="str">
        <f>IF(ISNA(VLOOKUP($F72,Ref_Invest!$E$3:$I$36,5,FALSE)),"",IF(VLOOKUP($F72,Ref_Invest!$E$3:$I$36,5,FALSE)=0,"",VLOOKUP($F72,Ref_Invest!$E$3:$I$36,5,FALSE)))</f>
        <v/>
      </c>
      <c r="O72" s="63" t="str">
        <f>IF(A72="ob",IF(M72="","",M72*VLOOKUP($F72,Ref_Invest!$E$3:$K$36,7,FALSE)),IF(A72="of",VLOOKUP($F72,Ref_Invest!$E$3:$J$36,6,FALSE),IF(A72="ot",VLOOKUP($F72,Ref_Invest!$E$3:$L$36,8,FALSE)/100*Ref_Invest!$M$37,"")))</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","")&amp;IF(AND(R72&gt;Ref_Invest!$E$57,V72="",Y72=""),"Deux devis comparatifs doivent être renseignés pour cette dépense",IF(AND(R72&gt;Ref_Invest!$E$57,Y72=""),"Un second devis comparatif doit être renseigné pour cette dépense",IF(AND(R72&gt;=Ref_Invest!$E$56,V72=""),"Un devis comparatif doit être renseigné pour cette dépense","")))</f>
        <v/>
      </c>
    </row>
    <row r="73" spans="1:34">
      <c r="A73" s="75" t="str">
        <f>IF(ISNA(VLOOKUP(F73,Ref_Invest!$E$3:$H$36,4,FALSE)),"",VLOOKUP(F73,Ref_Invest!$E$3:$H$36,4,FALSE))</f>
        <v/>
      </c>
      <c r="B73" s="73" t="str">
        <f t="shared" si="0"/>
        <v/>
      </c>
      <c r="C73" s="257"/>
      <c r="D73" s="258"/>
      <c r="E73" s="259"/>
      <c r="F73" s="261"/>
      <c r="G73" s="261"/>
      <c r="H73" s="261"/>
      <c r="I73" s="261"/>
      <c r="J73" s="260"/>
      <c r="K73" s="261"/>
      <c r="L73" s="262"/>
      <c r="M73" s="65"/>
      <c r="N73" s="62" t="str">
        <f>IF(ISNA(VLOOKUP($F73,Ref_Invest!$E$3:$I$36,5,FALSE)),"",IF(VLOOKUP($F73,Ref_Invest!$E$3:$I$36,5,FALSE)=0,"",VLOOKUP($F73,Ref_Invest!$E$3:$I$36,5,FALSE)))</f>
        <v/>
      </c>
      <c r="O73" s="63" t="str">
        <f>IF(A73="ob",IF(M73="","",M73*VLOOKUP($F73,Ref_Invest!$E$3:$K$36,7,FALSE)),IF(A73="of",VLOOKUP($F73,Ref_Invest!$E$3:$J$36,6,FALSE),IF(A73="ot",VLOOKUP($F73,Ref_Invest!$E$3:$L$36,8,FALSE)/100*Ref_Invest!$M$37,"")))</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","")&amp;IF(AND(R73&gt;Ref_Invest!$E$57,V73="",Y73=""),"Deux devis comparatifs doivent être renseignés pour cette dépense",IF(AND(R73&gt;Ref_Invest!$E$57,Y73=""),"Un second devis comparatif doit être renseigné pour cette dépense",IF(AND(R73&gt;=Ref_Invest!$E$56,V73=""),"Un devis comparatif doit être renseigné pour cette dépense","")))</f>
        <v/>
      </c>
    </row>
    <row r="74" spans="1:34">
      <c r="A74" s="75" t="str">
        <f>IF(ISNA(VLOOKUP(F74,Ref_Invest!$E$3:$H$36,4,FALSE)),"",VLOOKUP(F74,Ref_Invest!$E$3:$H$36,4,FALSE))</f>
        <v/>
      </c>
      <c r="B74" s="73" t="str">
        <f t="shared" si="0"/>
        <v/>
      </c>
      <c r="C74" s="257"/>
      <c r="D74" s="258"/>
      <c r="E74" s="259"/>
      <c r="F74" s="261"/>
      <c r="G74" s="261"/>
      <c r="H74" s="261"/>
      <c r="I74" s="261"/>
      <c r="J74" s="260"/>
      <c r="K74" s="261"/>
      <c r="L74" s="262"/>
      <c r="M74" s="65"/>
      <c r="N74" s="62" t="str">
        <f>IF(ISNA(VLOOKUP($F74,Ref_Invest!$E$3:$I$36,5,FALSE)),"",IF(VLOOKUP($F74,Ref_Invest!$E$3:$I$36,5,FALSE)=0,"",VLOOKUP($F74,Ref_Invest!$E$3:$I$36,5,FALSE)))</f>
        <v/>
      </c>
      <c r="O74" s="63" t="str">
        <f>IF(A74="ob",IF(M74="","",M74*VLOOKUP($F74,Ref_Invest!$E$3:$K$36,7,FALSE)),IF(A74="of",VLOOKUP($F74,Ref_Invest!$E$3:$J$36,6,FALSE),IF(A74="ot",VLOOKUP($F74,Ref_Invest!$E$3:$L$36,8,FALSE)/100*Ref_Invest!$M$37,"")))</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","")&amp;IF(AND(R74&gt;Ref_Invest!$E$57,V74="",Y74=""),"Deux devis comparatifs doivent être renseignés pour cette dépense",IF(AND(R74&gt;Ref_Invest!$E$57,Y74=""),"Un second devis comparatif doit être renseigné pour cette dépense",IF(AND(R74&gt;=Ref_Invest!$E$56,V74=""),"Un devis comparatif doit être renseigné pour cette dépense","")))</f>
        <v/>
      </c>
    </row>
    <row r="75" spans="1:34">
      <c r="A75" s="75" t="str">
        <f>IF(ISNA(VLOOKUP(F75,Ref_Invest!$E$3:$H$36,4,FALSE)),"",VLOOKUP(F75,Ref_Invest!$E$3:$H$36,4,FALSE))</f>
        <v/>
      </c>
      <c r="B75" s="73" t="str">
        <f t="shared" si="0"/>
        <v/>
      </c>
      <c r="C75" s="257"/>
      <c r="D75" s="258"/>
      <c r="E75" s="259"/>
      <c r="F75" s="261"/>
      <c r="G75" s="261"/>
      <c r="H75" s="261"/>
      <c r="I75" s="261"/>
      <c r="J75" s="260"/>
      <c r="K75" s="261"/>
      <c r="L75" s="262"/>
      <c r="M75" s="65"/>
      <c r="N75" s="62" t="str">
        <f>IF(ISNA(VLOOKUP($F75,Ref_Invest!$E$3:$I$36,5,FALSE)),"",IF(VLOOKUP($F75,Ref_Invest!$E$3:$I$36,5,FALSE)=0,"",VLOOKUP($F75,Ref_Invest!$E$3:$I$36,5,FALSE)))</f>
        <v/>
      </c>
      <c r="O75" s="63" t="str">
        <f>IF(A75="ob",IF(M75="","",M75*VLOOKUP($F75,Ref_Invest!$E$3:$K$36,7,FALSE)),IF(A75="of",VLOOKUP($F75,Ref_Invest!$E$3:$J$36,6,FALSE),IF(A75="ot",VLOOKUP($F75,Ref_Invest!$E$3:$L$36,8,FALSE)/100*Ref_Invest!$M$37,"")))</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","")&amp;IF(AND(R75&gt;Ref_Invest!$E$57,V75="",Y75=""),"Deux devis comparatifs doivent être renseignés pour cette dépense",IF(AND(R75&gt;Ref_Invest!$E$57,Y75=""),"Un second devis comparatif doit être renseigné pour cette dépense",IF(AND(R75&gt;=Ref_Invest!$E$56,V75=""),"Un devis comparatif doit être renseigné pour cette dépense","")))</f>
        <v/>
      </c>
    </row>
    <row r="76" spans="1:34">
      <c r="A76" s="75" t="str">
        <f>IF(ISNA(VLOOKUP(F76,Ref_Invest!$E$3:$H$36,4,FALSE)),"",VLOOKUP(F76,Ref_Invest!$E$3:$H$36,4,FALSE))</f>
        <v/>
      </c>
      <c r="B76" s="73" t="str">
        <f t="shared" si="0"/>
        <v/>
      </c>
      <c r="C76" s="257"/>
      <c r="D76" s="258"/>
      <c r="E76" s="259"/>
      <c r="F76" s="261"/>
      <c r="G76" s="261"/>
      <c r="H76" s="261"/>
      <c r="I76" s="261"/>
      <c r="J76" s="260"/>
      <c r="K76" s="261"/>
      <c r="L76" s="262"/>
      <c r="M76" s="65"/>
      <c r="N76" s="62" t="str">
        <f>IF(ISNA(VLOOKUP($F76,Ref_Invest!$E$3:$I$36,5,FALSE)),"",IF(VLOOKUP($F76,Ref_Invest!$E$3:$I$36,5,FALSE)=0,"",VLOOKUP($F76,Ref_Invest!$E$3:$I$36,5,FALSE)))</f>
        <v/>
      </c>
      <c r="O76" s="63" t="str">
        <f>IF(A76="ob",IF(M76="","",M76*VLOOKUP($F76,Ref_Invest!$E$3:$K$36,7,FALSE)),IF(A76="of",VLOOKUP($F76,Ref_Invest!$E$3:$J$36,6,FALSE),IF(A76="ot",VLOOKUP($F76,Ref_Invest!$E$3:$L$36,8,FALSE)/100*Ref_Invest!$M$37,"")))</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","")&amp;IF(AND(R76&gt;Ref_Invest!$E$57,V76="",Y76=""),"Deux devis comparatifs doivent être renseignés pour cette dépense",IF(AND(R76&gt;Ref_Invest!$E$57,Y76=""),"Un second devis comparatif doit être renseigné pour cette dépense",IF(AND(R76&gt;=Ref_Invest!$E$56,V76=""),"Un devis comparatif doit être renseigné pour cette dépense","")))</f>
        <v/>
      </c>
    </row>
    <row r="77" spans="1:34">
      <c r="A77" s="75" t="str">
        <f>IF(ISNA(VLOOKUP(F77,Ref_Invest!$E$3:$H$36,4,FALSE)),"",VLOOKUP(F77,Ref_Invest!$E$3:$H$36,4,FALSE))</f>
        <v/>
      </c>
      <c r="B77" s="73" t="str">
        <f t="shared" si="0"/>
        <v/>
      </c>
      <c r="C77" s="257"/>
      <c r="D77" s="258"/>
      <c r="E77" s="259"/>
      <c r="F77" s="261"/>
      <c r="G77" s="261"/>
      <c r="H77" s="261"/>
      <c r="I77" s="261"/>
      <c r="J77" s="260"/>
      <c r="K77" s="261"/>
      <c r="L77" s="262"/>
      <c r="M77" s="65"/>
      <c r="N77" s="62" t="str">
        <f>IF(ISNA(VLOOKUP($F77,Ref_Invest!$E$3:$I$36,5,FALSE)),"",IF(VLOOKUP($F77,Ref_Invest!$E$3:$I$36,5,FALSE)=0,"",VLOOKUP($F77,Ref_Invest!$E$3:$I$36,5,FALSE)))</f>
        <v/>
      </c>
      <c r="O77" s="63" t="str">
        <f>IF(A77="ob",IF(M77="","",M77*VLOOKUP($F77,Ref_Invest!$E$3:$K$36,7,FALSE)),IF(A77="of",VLOOKUP($F77,Ref_Invest!$E$3:$J$36,6,FALSE),IF(A77="ot",VLOOKUP($F77,Ref_Invest!$E$3:$L$36,8,FALSE)/100*Ref_Invest!$M$37,"")))</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","")&amp;IF(AND(R77&gt;Ref_Invest!$E$57,V77="",Y77=""),"Deux devis comparatifs doivent être renseignés pour cette dépense",IF(AND(R77&gt;Ref_Invest!$E$57,Y77=""),"Un second devis comparatif doit être renseigné pour cette dépense",IF(AND(R77&gt;=Ref_Invest!$E$56,V77=""),"Un devis comparatif doit être renseigné pour cette dépense","")))</f>
        <v/>
      </c>
    </row>
    <row r="78" spans="1:34">
      <c r="A78" s="75" t="str">
        <f>IF(ISNA(VLOOKUP(F78,Ref_Invest!$E$3:$H$36,4,FALSE)),"",VLOOKUP(F78,Ref_Invest!$E$3:$H$36,4,FALSE))</f>
        <v/>
      </c>
      <c r="B78" s="73" t="str">
        <f t="shared" si="0"/>
        <v/>
      </c>
      <c r="C78" s="257"/>
      <c r="D78" s="258"/>
      <c r="E78" s="259"/>
      <c r="F78" s="261"/>
      <c r="G78" s="261"/>
      <c r="H78" s="261"/>
      <c r="I78" s="261"/>
      <c r="J78" s="260"/>
      <c r="K78" s="261"/>
      <c r="L78" s="262"/>
      <c r="M78" s="65"/>
      <c r="N78" s="62" t="str">
        <f>IF(ISNA(VLOOKUP($F78,Ref_Invest!$E$3:$I$36,5,FALSE)),"",IF(VLOOKUP($F78,Ref_Invest!$E$3:$I$36,5,FALSE)=0,"",VLOOKUP($F78,Ref_Invest!$E$3:$I$36,5,FALSE)))</f>
        <v/>
      </c>
      <c r="O78" s="63" t="str">
        <f>IF(A78="ob",IF(M78="","",M78*VLOOKUP($F78,Ref_Invest!$E$3:$K$36,7,FALSE)),IF(A78="of",VLOOKUP($F78,Ref_Invest!$E$3:$J$36,6,FALSE),IF(A78="ot",VLOOKUP($F78,Ref_Invest!$E$3:$L$36,8,FALSE)/100*Ref_Invest!$M$37,"")))</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","")&amp;IF(AND(R78&gt;Ref_Invest!$E$57,V78="",Y78=""),"Deux devis comparatifs doivent être renseignés pour cette dépense",IF(AND(R78&gt;Ref_Invest!$E$57,Y78=""),"Un second devis comparatif doit être renseigné pour cette dépense",IF(AND(R78&gt;=Ref_Invest!$E$56,V78=""),"Un devis comparatif doit être renseigné pour cette dépense","")))</f>
        <v/>
      </c>
    </row>
    <row r="79" spans="1:34">
      <c r="A79" s="75" t="str">
        <f>IF(ISNA(VLOOKUP(F79,Ref_Invest!$E$3:$H$36,4,FALSE)),"",VLOOKUP(F79,Ref_Invest!$E$3:$H$36,4,FALSE))</f>
        <v/>
      </c>
      <c r="B79" s="73" t="str">
        <f t="shared" si="0"/>
        <v/>
      </c>
      <c r="C79" s="257"/>
      <c r="D79" s="258"/>
      <c r="E79" s="259"/>
      <c r="F79" s="261"/>
      <c r="G79" s="261"/>
      <c r="H79" s="261"/>
      <c r="I79" s="261"/>
      <c r="J79" s="260"/>
      <c r="K79" s="261"/>
      <c r="L79" s="262"/>
      <c r="M79" s="65"/>
      <c r="N79" s="62" t="str">
        <f>IF(ISNA(VLOOKUP($F79,Ref_Invest!$E$3:$I$36,5,FALSE)),"",IF(VLOOKUP($F79,Ref_Invest!$E$3:$I$36,5,FALSE)=0,"",VLOOKUP($F79,Ref_Invest!$E$3:$I$36,5,FALSE)))</f>
        <v/>
      </c>
      <c r="O79" s="63" t="str">
        <f>IF(A79="ob",IF(M79="","",M79*VLOOKUP($F79,Ref_Invest!$E$3:$K$36,7,FALSE)),IF(A79="of",VLOOKUP($F79,Ref_Invest!$E$3:$J$36,6,FALSE),IF(A79="ot",VLOOKUP($F79,Ref_Invest!$E$3:$L$36,8,FALSE)/100*Ref_Invest!$M$37,"")))</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","")&amp;IF(AND(R79&gt;Ref_Invest!$E$57,V79="",Y79=""),"Deux devis comparatifs doivent être renseignés pour cette dépense",IF(AND(R79&gt;Ref_Invest!$E$57,Y79=""),"Un second devis comparatif doit être renseigné pour cette dépense",IF(AND(R79&gt;=Ref_Invest!$E$56,V79=""),"Un devis comparatif doit être renseigné pour cette dépense","")))</f>
        <v/>
      </c>
    </row>
    <row r="80" spans="1:34">
      <c r="A80" s="75" t="str">
        <f>IF(ISNA(VLOOKUP(F80,Ref_Invest!$E$3:$H$36,4,FALSE)),"",VLOOKUP(F80,Ref_Invest!$E$3:$H$36,4,FALSE))</f>
        <v/>
      </c>
      <c r="B80" s="73" t="str">
        <f t="shared" si="0"/>
        <v/>
      </c>
      <c r="C80" s="257"/>
      <c r="D80" s="258"/>
      <c r="E80" s="259"/>
      <c r="F80" s="261"/>
      <c r="G80" s="261"/>
      <c r="H80" s="261"/>
      <c r="I80" s="261"/>
      <c r="J80" s="260"/>
      <c r="K80" s="261"/>
      <c r="L80" s="262"/>
      <c r="M80" s="65"/>
      <c r="N80" s="62" t="str">
        <f>IF(ISNA(VLOOKUP($F80,Ref_Invest!$E$3:$I$36,5,FALSE)),"",IF(VLOOKUP($F80,Ref_Invest!$E$3:$I$36,5,FALSE)=0,"",VLOOKUP($F80,Ref_Invest!$E$3:$I$36,5,FALSE)))</f>
        <v/>
      </c>
      <c r="O80" s="63" t="str">
        <f>IF(A80="ob",IF(M80="","",M80*VLOOKUP($F80,Ref_Invest!$E$3:$K$36,7,FALSE)),IF(A80="of",VLOOKUP($F80,Ref_Invest!$E$3:$J$36,6,FALSE),IF(A80="ot",VLOOKUP($F80,Ref_Invest!$E$3:$L$36,8,FALSE)/100*Ref_Invest!$M$37,"")))</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","")&amp;IF(AND(R80&gt;Ref_Invest!$E$57,V80="",Y80=""),"Deux devis comparatifs doivent être renseignés pour cette dépense",IF(AND(R80&gt;Ref_Invest!$E$57,Y80=""),"Un second devis comparatif doit être renseigné pour cette dépense",IF(AND(R80&gt;=Ref_Invest!$E$56,V80=""),"Un devis comparatif doit être renseigné pour cette dépense","")))</f>
        <v/>
      </c>
    </row>
    <row r="81" spans="1:26">
      <c r="A81" s="75" t="str">
        <f>IF(ISNA(VLOOKUP(F81,Ref_Invest!$E$3:$H$36,4,FALSE)),"",VLOOKUP(F81,Ref_Invest!$E$3:$H$36,4,FALSE))</f>
        <v/>
      </c>
      <c r="B81" s="73" t="str">
        <f t="shared" si="0"/>
        <v/>
      </c>
      <c r="C81" s="257"/>
      <c r="D81" s="258"/>
      <c r="E81" s="259"/>
      <c r="F81" s="261"/>
      <c r="G81" s="261"/>
      <c r="H81" s="261"/>
      <c r="I81" s="261"/>
      <c r="J81" s="260"/>
      <c r="K81" s="261"/>
      <c r="L81" s="262"/>
      <c r="M81" s="65"/>
      <c r="N81" s="62" t="str">
        <f>IF(ISNA(VLOOKUP($F81,Ref_Invest!$E$3:$I$36,5,FALSE)),"",IF(VLOOKUP($F81,Ref_Invest!$E$3:$I$36,5,FALSE)=0,"",VLOOKUP($F81,Ref_Invest!$E$3:$I$36,5,FALSE)))</f>
        <v/>
      </c>
      <c r="O81" s="63" t="str">
        <f>IF(A81="ob",IF(M81="","",M81*VLOOKUP($F81,Ref_Invest!$E$3:$K$36,7,FALSE)),IF(A81="of",VLOOKUP($F81,Ref_Invest!$E$3:$J$36,6,FALSE),IF(A81="ot",VLOOKUP($F81,Ref_Invest!$E$3:$L$36,8,FALSE)/100*Ref_Invest!$M$37,"")))</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","")&amp;IF(AND(R81&gt;Ref_Invest!$E$57,V81="",Y81=""),"Deux devis comparatifs doivent être renseignés pour cette dépense",IF(AND(R81&gt;Ref_Invest!$E$57,Y81=""),"Un second devis comparatif doit être renseigné pour cette dépense",IF(AND(R81&gt;=Ref_Invest!$E$56,V81=""),"Un devis comparatif doit être renseigné pour cette dépense","")))</f>
        <v/>
      </c>
    </row>
    <row r="82" spans="1:26">
      <c r="A82" s="75" t="str">
        <f>IF(ISNA(VLOOKUP(F82,Ref_Invest!$E$3:$H$36,4,FALSE)),"",VLOOKUP(F82,Ref_Invest!$E$3:$H$36,4,FALSE))</f>
        <v/>
      </c>
      <c r="B82" s="73" t="str">
        <f t="shared" si="0"/>
        <v/>
      </c>
      <c r="C82" s="257"/>
      <c r="D82" s="258"/>
      <c r="E82" s="259"/>
      <c r="F82" s="261"/>
      <c r="G82" s="261"/>
      <c r="H82" s="261"/>
      <c r="I82" s="261"/>
      <c r="J82" s="260"/>
      <c r="K82" s="261"/>
      <c r="L82" s="262"/>
      <c r="M82" s="65"/>
      <c r="N82" s="62" t="str">
        <f>IF(ISNA(VLOOKUP($F82,Ref_Invest!$E$3:$I$36,5,FALSE)),"",IF(VLOOKUP($F82,Ref_Invest!$E$3:$I$36,5,FALSE)=0,"",VLOOKUP($F82,Ref_Invest!$E$3:$I$36,5,FALSE)))</f>
        <v/>
      </c>
      <c r="O82" s="63" t="str">
        <f>IF(A82="ob",IF(M82="","",M82*VLOOKUP($F82,Ref_Invest!$E$3:$K$36,7,FALSE)),IF(A82="of",VLOOKUP($F82,Ref_Invest!$E$3:$J$36,6,FALSE),IF(A82="ot",VLOOKUP($F82,Ref_Invest!$E$3:$L$36,8,FALSE)/100*Ref_Invest!$M$37,"")))</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","")&amp;IF(AND(R82&gt;Ref_Invest!$E$57,V82="",Y82=""),"Deux devis comparatifs doivent être renseignés pour cette dépense",IF(AND(R82&gt;Ref_Invest!$E$57,Y82=""),"Un second devis comparatif doit être renseigné pour cette dépense",IF(AND(R82&gt;=Ref_Invest!$E$56,V82=""),"Un devis comparatif doit être renseigné pour cette dépense","")))</f>
        <v/>
      </c>
    </row>
    <row r="83" spans="1:26">
      <c r="A83" s="75" t="str">
        <f>IF(ISNA(VLOOKUP(F83,Ref_Invest!$E$3:$H$36,4,FALSE)),"",VLOOKUP(F83,Ref_Invest!$E$3:$H$36,4,FALSE))</f>
        <v/>
      </c>
      <c r="B83" s="73" t="str">
        <f t="shared" si="0"/>
        <v/>
      </c>
      <c r="C83" s="257"/>
      <c r="D83" s="258"/>
      <c r="E83" s="259"/>
      <c r="F83" s="261"/>
      <c r="G83" s="261"/>
      <c r="H83" s="261"/>
      <c r="I83" s="261"/>
      <c r="J83" s="260"/>
      <c r="K83" s="261"/>
      <c r="L83" s="262"/>
      <c r="M83" s="65"/>
      <c r="N83" s="62" t="str">
        <f>IF(ISNA(VLOOKUP($F83,Ref_Invest!$E$3:$I$36,5,FALSE)),"",IF(VLOOKUP($F83,Ref_Invest!$E$3:$I$36,5,FALSE)=0,"",VLOOKUP($F83,Ref_Invest!$E$3:$I$36,5,FALSE)))</f>
        <v/>
      </c>
      <c r="O83" s="63" t="str">
        <f>IF(A83="ob",IF(M83="","",M83*VLOOKUP($F83,Ref_Invest!$E$3:$K$36,7,FALSE)),IF(A83="of",VLOOKUP($F83,Ref_Invest!$E$3:$J$36,6,FALSE),IF(A83="ot",VLOOKUP($F83,Ref_Invest!$E$3:$L$36,8,FALSE)/100*Ref_Invest!$M$37,"")))</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","")&amp;IF(AND(R83&gt;Ref_Invest!$E$57,V83="",Y83=""),"Deux devis comparatifs doivent être renseignés pour cette dépense",IF(AND(R83&gt;Ref_Invest!$E$57,Y83=""),"Un second devis comparatif doit être renseigné pour cette dépense",IF(AND(R83&gt;=Ref_Invest!$E$56,V83=""),"Un devis comparatif doit être renseigné pour cette dépense","")))</f>
        <v/>
      </c>
    </row>
    <row r="84" spans="1:26">
      <c r="A84" s="75" t="str">
        <f>IF(ISNA(VLOOKUP(F84,Ref_Invest!$E$3:$H$36,4,FALSE)),"",VLOOKUP(F84,Ref_Invest!$E$3:$H$36,4,FALSE))</f>
        <v/>
      </c>
      <c r="B84" s="73" t="str">
        <f t="shared" si="0"/>
        <v/>
      </c>
      <c r="C84" s="257"/>
      <c r="D84" s="258"/>
      <c r="E84" s="259"/>
      <c r="F84" s="261"/>
      <c r="G84" s="261"/>
      <c r="H84" s="261"/>
      <c r="I84" s="261"/>
      <c r="J84" s="260"/>
      <c r="K84" s="261"/>
      <c r="L84" s="262"/>
      <c r="M84" s="65"/>
      <c r="N84" s="62" t="str">
        <f>IF(ISNA(VLOOKUP($F84,Ref_Invest!$E$3:$I$36,5,FALSE)),"",IF(VLOOKUP($F84,Ref_Invest!$E$3:$I$36,5,FALSE)=0,"",VLOOKUP($F84,Ref_Invest!$E$3:$I$36,5,FALSE)))</f>
        <v/>
      </c>
      <c r="O84" s="63" t="str">
        <f>IF(A84="ob",IF(M84="","",M84*VLOOKUP($F84,Ref_Invest!$E$3:$K$36,7,FALSE)),IF(A84="of",VLOOKUP($F84,Ref_Invest!$E$3:$J$36,6,FALSE),IF(A84="ot",VLOOKUP($F84,Ref_Invest!$E$3:$L$36,8,FALSE)/100*Ref_Invest!$M$37,"")))</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","")&amp;IF(AND(R84&gt;Ref_Invest!$E$57,V84="",Y84=""),"Deux devis comparatifs doivent être renseignés pour cette dépense",IF(AND(R84&gt;Ref_Invest!$E$57,Y84=""),"Un second devis comparatif doit être renseigné pour cette dépense",IF(AND(R84&gt;=Ref_Invest!$E$56,V84=""),"Un devis comparatif doit être renseigné pour cette dépense","")))</f>
        <v/>
      </c>
    </row>
    <row r="85" spans="1:26">
      <c r="A85" s="75" t="str">
        <f>IF(ISNA(VLOOKUP(F85,Ref_Invest!$E$3:$H$36,4,FALSE)),"",VLOOKUP(F85,Ref_Invest!$E$3:$H$36,4,FALSE))</f>
        <v/>
      </c>
      <c r="B85" s="73" t="str">
        <f t="shared" si="0"/>
        <v/>
      </c>
      <c r="C85" s="257"/>
      <c r="D85" s="258"/>
      <c r="E85" s="259"/>
      <c r="F85" s="261"/>
      <c r="G85" s="261"/>
      <c r="H85" s="261"/>
      <c r="I85" s="261"/>
      <c r="J85" s="260"/>
      <c r="K85" s="261"/>
      <c r="L85" s="262"/>
      <c r="M85" s="65"/>
      <c r="N85" s="62" t="str">
        <f>IF(ISNA(VLOOKUP($F85,Ref_Invest!$E$3:$I$36,5,FALSE)),"",IF(VLOOKUP($F85,Ref_Invest!$E$3:$I$36,5,FALSE)=0,"",VLOOKUP($F85,Ref_Invest!$E$3:$I$36,5,FALSE)))</f>
        <v/>
      </c>
      <c r="O85" s="63" t="str">
        <f>IF(A85="ob",IF(M85="","",M85*VLOOKUP($F85,Ref_Invest!$E$3:$K$36,7,FALSE)),IF(A85="of",VLOOKUP($F85,Ref_Invest!$E$3:$J$36,6,FALSE),IF(A85="ot",VLOOKUP($F85,Ref_Invest!$E$3:$L$36,8,FALSE)/100*Ref_Invest!$M$37,"")))</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","")&amp;IF(AND(R85&gt;Ref_Invest!$E$57,V85="",Y85=""),"Deux devis comparatifs doivent être renseignés pour cette dépense",IF(AND(R85&gt;Ref_Invest!$E$57,Y85=""),"Un second devis comparatif doit être renseigné pour cette dépense",IF(AND(R85&gt;=Ref_Invest!$E$56,V85=""),"Un devis comparatif doit être renseigné pour cette dépense","")))</f>
        <v/>
      </c>
    </row>
    <row r="86" spans="1:26">
      <c r="A86" s="75" t="str">
        <f>IF(ISNA(VLOOKUP(F86,Ref_Invest!$E$3:$H$36,4,FALSE)),"",VLOOKUP(F86,Ref_Invest!$E$3:$H$36,4,FALSE))</f>
        <v/>
      </c>
      <c r="B86" s="73" t="str">
        <f t="shared" ref="B86:B120" si="1">IF(C86&lt;&gt;"",1+B85,"")</f>
        <v/>
      </c>
      <c r="C86" s="257"/>
      <c r="D86" s="258"/>
      <c r="E86" s="259"/>
      <c r="F86" s="261"/>
      <c r="G86" s="261"/>
      <c r="H86" s="261"/>
      <c r="I86" s="261"/>
      <c r="J86" s="260"/>
      <c r="K86" s="261"/>
      <c r="L86" s="262"/>
      <c r="M86" s="65"/>
      <c r="N86" s="62" t="str">
        <f>IF(ISNA(VLOOKUP($F86,Ref_Invest!$E$3:$I$36,5,FALSE)),"",IF(VLOOKUP($F86,Ref_Invest!$E$3:$I$36,5,FALSE)=0,"",VLOOKUP($F86,Ref_Invest!$E$3:$I$36,5,FALSE)))</f>
        <v/>
      </c>
      <c r="O86" s="63" t="str">
        <f>IF(A86="ob",IF(M86="","",M86*VLOOKUP($F86,Ref_Invest!$E$3:$K$36,7,FALSE)),IF(A86="of",VLOOKUP($F86,Ref_Invest!$E$3:$J$36,6,FALSE),IF(A86="ot",VLOOKUP($F86,Ref_Invest!$E$3:$L$36,8,FALSE)/100*Ref_Invest!$M$37,"")))</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","")&amp;IF(AND(R86&gt;Ref_Invest!$E$57,V86="",Y86=""),"Deux devis comparatifs doivent être renseignés pour cette dépense",IF(AND(R86&gt;Ref_Invest!$E$57,Y86=""),"Un second devis comparatif doit être renseigné pour cette dépense",IF(AND(R86&gt;=Ref_Invest!$E$56,V86=""),"Un devis comparatif doit être renseigné pour cette dépense","")))</f>
        <v/>
      </c>
    </row>
    <row r="87" spans="1:26">
      <c r="A87" s="75" t="str">
        <f>IF(ISNA(VLOOKUP(F87,Ref_Invest!$E$3:$H$36,4,FALSE)),"",VLOOKUP(F87,Ref_Invest!$E$3:$H$36,4,FALSE))</f>
        <v/>
      </c>
      <c r="B87" s="73" t="str">
        <f t="shared" si="1"/>
        <v/>
      </c>
      <c r="C87" s="257"/>
      <c r="D87" s="258"/>
      <c r="E87" s="259"/>
      <c r="F87" s="261"/>
      <c r="G87" s="261"/>
      <c r="H87" s="261"/>
      <c r="I87" s="261"/>
      <c r="J87" s="260"/>
      <c r="K87" s="261"/>
      <c r="L87" s="262"/>
      <c r="M87" s="65"/>
      <c r="N87" s="62" t="str">
        <f>IF(ISNA(VLOOKUP($F87,Ref_Invest!$E$3:$I$36,5,FALSE)),"",IF(VLOOKUP($F87,Ref_Invest!$E$3:$I$36,5,FALSE)=0,"",VLOOKUP($F87,Ref_Invest!$E$3:$I$36,5,FALSE)))</f>
        <v/>
      </c>
      <c r="O87" s="63" t="str">
        <f>IF(A87="ob",IF(M87="","",M87*VLOOKUP($F87,Ref_Invest!$E$3:$K$36,7,FALSE)),IF(A87="of",VLOOKUP($F87,Ref_Invest!$E$3:$J$36,6,FALSE),IF(A87="ot",VLOOKUP($F87,Ref_Invest!$E$3:$L$36,8,FALSE)/100*Ref_Invest!$M$37,"")))</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","")&amp;IF(AND(R87&gt;Ref_Invest!$E$57,V87="",Y87=""),"Deux devis comparatifs doivent être renseignés pour cette dépense",IF(AND(R87&gt;Ref_Invest!$E$57,Y87=""),"Un second devis comparatif doit être renseigné pour cette dépense",IF(AND(R87&gt;=Ref_Invest!$E$56,V87=""),"Un devis comparatif doit être renseigné pour cette dépense","")))</f>
        <v/>
      </c>
    </row>
    <row r="88" spans="1:26">
      <c r="A88" s="75" t="str">
        <f>IF(ISNA(VLOOKUP(F88,Ref_Invest!$E$3:$H$36,4,FALSE)),"",VLOOKUP(F88,Ref_Invest!$E$3:$H$36,4,FALSE))</f>
        <v/>
      </c>
      <c r="B88" s="73" t="str">
        <f t="shared" si="1"/>
        <v/>
      </c>
      <c r="C88" s="257"/>
      <c r="D88" s="258"/>
      <c r="E88" s="259"/>
      <c r="F88" s="261"/>
      <c r="G88" s="261"/>
      <c r="H88" s="261"/>
      <c r="I88" s="261"/>
      <c r="J88" s="260"/>
      <c r="K88" s="261"/>
      <c r="L88" s="262"/>
      <c r="M88" s="65"/>
      <c r="N88" s="62" t="str">
        <f>IF(ISNA(VLOOKUP($F88,Ref_Invest!$E$3:$I$36,5,FALSE)),"",IF(VLOOKUP($F88,Ref_Invest!$E$3:$I$36,5,FALSE)=0,"",VLOOKUP($F88,Ref_Invest!$E$3:$I$36,5,FALSE)))</f>
        <v/>
      </c>
      <c r="O88" s="63" t="str">
        <f>IF(A88="ob",IF(M88="","",M88*VLOOKUP($F88,Ref_Invest!$E$3:$K$36,7,FALSE)),IF(A88="of",VLOOKUP($F88,Ref_Invest!$E$3:$J$36,6,FALSE),IF(A88="ot",VLOOKUP($F88,Ref_Invest!$E$3:$L$36,8,FALSE)/100*Ref_Invest!$M$37,"")))</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","")&amp;IF(AND(R88&gt;Ref_Invest!$E$57,V88="",Y88=""),"Deux devis comparatifs doivent être renseignés pour cette dépense",IF(AND(R88&gt;Ref_Invest!$E$57,Y88=""),"Un second devis comparatif doit être renseigné pour cette dépense",IF(AND(R88&gt;=Ref_Invest!$E$56,V88=""),"Un devis comparatif doit être renseigné pour cette dépense","")))</f>
        <v/>
      </c>
    </row>
    <row r="89" spans="1:26">
      <c r="A89" s="75" t="str">
        <f>IF(ISNA(VLOOKUP(F89,Ref_Invest!$E$3:$H$36,4,FALSE)),"",VLOOKUP(F89,Ref_Invest!$E$3:$H$36,4,FALSE))</f>
        <v/>
      </c>
      <c r="B89" s="73" t="str">
        <f t="shared" si="1"/>
        <v/>
      </c>
      <c r="C89" s="257"/>
      <c r="D89" s="258"/>
      <c r="E89" s="259"/>
      <c r="F89" s="261"/>
      <c r="G89" s="261"/>
      <c r="H89" s="261"/>
      <c r="I89" s="261"/>
      <c r="J89" s="260"/>
      <c r="K89" s="261"/>
      <c r="L89" s="262"/>
      <c r="M89" s="65"/>
      <c r="N89" s="62" t="str">
        <f>IF(ISNA(VLOOKUP($F89,Ref_Invest!$E$3:$I$36,5,FALSE)),"",IF(VLOOKUP($F89,Ref_Invest!$E$3:$I$36,5,FALSE)=0,"",VLOOKUP($F89,Ref_Invest!$E$3:$I$36,5,FALSE)))</f>
        <v/>
      </c>
      <c r="O89" s="63" t="str">
        <f>IF(A89="ob",IF(M89="","",M89*VLOOKUP($F89,Ref_Invest!$E$3:$K$36,7,FALSE)),IF(A89="of",VLOOKUP($F89,Ref_Invest!$E$3:$J$36,6,FALSE),IF(A89="ot",VLOOKUP($F89,Ref_Invest!$E$3:$L$36,8,FALSE)/100*Ref_Invest!$M$37,"")))</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","")&amp;IF(AND(R89&gt;Ref_Invest!$E$57,V89="",Y89=""),"Deux devis comparatifs doivent être renseignés pour cette dépense",IF(AND(R89&gt;Ref_Invest!$E$57,Y89=""),"Un second devis comparatif doit être renseigné pour cette dépense",IF(AND(R89&gt;=Ref_Invest!$E$56,V89=""),"Un devis comparatif doit être renseigné pour cette dépense","")))</f>
        <v/>
      </c>
    </row>
    <row r="90" spans="1:26">
      <c r="A90" s="75" t="str">
        <f>IF(ISNA(VLOOKUP(F90,Ref_Invest!$E$3:$H$36,4,FALSE)),"",VLOOKUP(F90,Ref_Invest!$E$3:$H$36,4,FALSE))</f>
        <v/>
      </c>
      <c r="B90" s="73" t="str">
        <f t="shared" si="1"/>
        <v/>
      </c>
      <c r="C90" s="257"/>
      <c r="D90" s="258"/>
      <c r="E90" s="259"/>
      <c r="F90" s="261"/>
      <c r="G90" s="261"/>
      <c r="H90" s="261"/>
      <c r="I90" s="261"/>
      <c r="J90" s="260"/>
      <c r="K90" s="261"/>
      <c r="L90" s="262"/>
      <c r="M90" s="65"/>
      <c r="N90" s="62" t="str">
        <f>IF(ISNA(VLOOKUP($F90,Ref_Invest!$E$3:$I$36,5,FALSE)),"",IF(VLOOKUP($F90,Ref_Invest!$E$3:$I$36,5,FALSE)=0,"",VLOOKUP($F90,Ref_Invest!$E$3:$I$36,5,FALSE)))</f>
        <v/>
      </c>
      <c r="O90" s="63" t="str">
        <f>IF(A90="ob",IF(M90="","",M90*VLOOKUP($F90,Ref_Invest!$E$3:$K$36,7,FALSE)),IF(A90="of",VLOOKUP($F90,Ref_Invest!$E$3:$J$36,6,FALSE),IF(A90="ot",VLOOKUP($F90,Ref_Invest!$E$3:$L$36,8,FALSE)/100*Ref_Invest!$M$37,"")))</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","")&amp;IF(AND(R90&gt;Ref_Invest!$E$57,V90="",Y90=""),"Deux devis comparatifs doivent être renseignés pour cette dépense",IF(AND(R90&gt;Ref_Invest!$E$57,Y90=""),"Un second devis comparatif doit être renseigné pour cette dépense",IF(AND(R90&gt;=Ref_Invest!$E$56,V90=""),"Un devis comparatif doit être renseigné pour cette dépense","")))</f>
        <v/>
      </c>
    </row>
    <row r="91" spans="1:26">
      <c r="A91" s="75" t="str">
        <f>IF(ISNA(VLOOKUP(F91,Ref_Invest!$E$3:$H$36,4,FALSE)),"",VLOOKUP(F91,Ref_Invest!$E$3:$H$36,4,FALSE))</f>
        <v/>
      </c>
      <c r="B91" s="73" t="str">
        <f t="shared" si="1"/>
        <v/>
      </c>
      <c r="C91" s="257"/>
      <c r="D91" s="258"/>
      <c r="E91" s="259"/>
      <c r="F91" s="261"/>
      <c r="G91" s="261"/>
      <c r="H91" s="261"/>
      <c r="I91" s="261"/>
      <c r="J91" s="260"/>
      <c r="K91" s="261"/>
      <c r="L91" s="262"/>
      <c r="M91" s="65"/>
      <c r="N91" s="62" t="str">
        <f>IF(ISNA(VLOOKUP($F91,Ref_Invest!$E$3:$I$36,5,FALSE)),"",IF(VLOOKUP($F91,Ref_Invest!$E$3:$I$36,5,FALSE)=0,"",VLOOKUP($F91,Ref_Invest!$E$3:$I$36,5,FALSE)))</f>
        <v/>
      </c>
      <c r="O91" s="63" t="str">
        <f>IF(A91="ob",IF(M91="","",M91*VLOOKUP($F91,Ref_Invest!$E$3:$K$36,7,FALSE)),IF(A91="of",VLOOKUP($F91,Ref_Invest!$E$3:$J$36,6,FALSE),IF(A91="ot",VLOOKUP($F91,Ref_Invest!$E$3:$L$36,8,FALSE)/100*Ref_Invest!$M$37,"")))</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","")&amp;IF(AND(R91&gt;Ref_Invest!$E$57,V91="",Y91=""),"Deux devis comparatifs doivent être renseignés pour cette dépense",IF(AND(R91&gt;Ref_Invest!$E$57,Y91=""),"Un second devis comparatif doit être renseigné pour cette dépense",IF(AND(R91&gt;=Ref_Invest!$E$56,V91=""),"Un devis comparatif doit être renseigné pour cette dépense","")))</f>
        <v/>
      </c>
    </row>
    <row r="92" spans="1:26">
      <c r="A92" s="75" t="str">
        <f>IF(ISNA(VLOOKUP(F92,Ref_Invest!$E$3:$H$36,4,FALSE)),"",VLOOKUP(F92,Ref_Invest!$E$3:$H$36,4,FALSE))</f>
        <v/>
      </c>
      <c r="B92" s="73" t="str">
        <f t="shared" si="1"/>
        <v/>
      </c>
      <c r="C92" s="257"/>
      <c r="D92" s="258"/>
      <c r="E92" s="259"/>
      <c r="F92" s="261"/>
      <c r="G92" s="261"/>
      <c r="H92" s="261"/>
      <c r="I92" s="261"/>
      <c r="J92" s="260"/>
      <c r="K92" s="261"/>
      <c r="L92" s="262"/>
      <c r="M92" s="65"/>
      <c r="N92" s="62" t="str">
        <f>IF(ISNA(VLOOKUP($F92,Ref_Invest!$E$3:$I$36,5,FALSE)),"",IF(VLOOKUP($F92,Ref_Invest!$E$3:$I$36,5,FALSE)=0,"",VLOOKUP($F92,Ref_Invest!$E$3:$I$36,5,FALSE)))</f>
        <v/>
      </c>
      <c r="O92" s="63" t="str">
        <f>IF(A92="ob",IF(M92="","",M92*VLOOKUP($F92,Ref_Invest!$E$3:$K$36,7,FALSE)),IF(A92="of",VLOOKUP($F92,Ref_Invest!$E$3:$J$36,6,FALSE),IF(A92="ot",VLOOKUP($F92,Ref_Invest!$E$3:$L$36,8,FALSE)/100*Ref_Invest!$M$37,"")))</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","")&amp;IF(AND(R92&gt;Ref_Invest!$E$57,V92="",Y92=""),"Deux devis comparatifs doivent être renseignés pour cette dépense",IF(AND(R92&gt;Ref_Invest!$E$57,Y92=""),"Un second devis comparatif doit être renseigné pour cette dépense",IF(AND(R92&gt;=Ref_Invest!$E$56,V92=""),"Un devis comparatif doit être renseigné pour cette dépense","")))</f>
        <v/>
      </c>
    </row>
    <row r="93" spans="1:26">
      <c r="A93" s="75" t="str">
        <f>IF(ISNA(VLOOKUP(F93,Ref_Invest!$E$3:$H$36,4,FALSE)),"",VLOOKUP(F93,Ref_Invest!$E$3:$H$36,4,FALSE))</f>
        <v/>
      </c>
      <c r="B93" s="73" t="str">
        <f t="shared" si="1"/>
        <v/>
      </c>
      <c r="C93" s="257"/>
      <c r="D93" s="258"/>
      <c r="E93" s="259"/>
      <c r="F93" s="261"/>
      <c r="G93" s="261"/>
      <c r="H93" s="261"/>
      <c r="I93" s="261"/>
      <c r="J93" s="260"/>
      <c r="K93" s="261"/>
      <c r="L93" s="262"/>
      <c r="M93" s="65"/>
      <c r="N93" s="62" t="str">
        <f>IF(ISNA(VLOOKUP($F93,Ref_Invest!$E$3:$I$36,5,FALSE)),"",IF(VLOOKUP($F93,Ref_Invest!$E$3:$I$36,5,FALSE)=0,"",VLOOKUP($F93,Ref_Invest!$E$3:$I$36,5,FALSE)))</f>
        <v/>
      </c>
      <c r="O93" s="63" t="str">
        <f>IF(A93="ob",IF(M93="","",M93*VLOOKUP($F93,Ref_Invest!$E$3:$K$36,7,FALSE)),IF(A93="of",VLOOKUP($F93,Ref_Invest!$E$3:$J$36,6,FALSE),IF(A93="ot",VLOOKUP($F93,Ref_Invest!$E$3:$L$36,8,FALSE)/100*Ref_Invest!$M$37,"")))</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","")&amp;IF(AND(R93&gt;Ref_Invest!$E$57,V93="",Y93=""),"Deux devis comparatifs doivent être renseignés pour cette dépense",IF(AND(R93&gt;Ref_Invest!$E$57,Y93=""),"Un second devis comparatif doit être renseigné pour cette dépense",IF(AND(R93&gt;=Ref_Invest!$E$56,V93=""),"Un devis comparatif doit être renseigné pour cette dépense","")))</f>
        <v/>
      </c>
    </row>
    <row r="94" spans="1:26">
      <c r="A94" s="75" t="str">
        <f>IF(ISNA(VLOOKUP(F94,Ref_Invest!$E$3:$H$36,4,FALSE)),"",VLOOKUP(F94,Ref_Invest!$E$3:$H$36,4,FALSE))</f>
        <v/>
      </c>
      <c r="B94" s="73" t="str">
        <f t="shared" si="1"/>
        <v/>
      </c>
      <c r="C94" s="257"/>
      <c r="D94" s="258"/>
      <c r="E94" s="259"/>
      <c r="F94" s="261"/>
      <c r="G94" s="261"/>
      <c r="H94" s="261"/>
      <c r="I94" s="261"/>
      <c r="J94" s="260"/>
      <c r="K94" s="261"/>
      <c r="L94" s="262"/>
      <c r="M94" s="65"/>
      <c r="N94" s="62" t="str">
        <f>IF(ISNA(VLOOKUP($F94,Ref_Invest!$E$3:$I$36,5,FALSE)),"",IF(VLOOKUP($F94,Ref_Invest!$E$3:$I$36,5,FALSE)=0,"",VLOOKUP($F94,Ref_Invest!$E$3:$I$36,5,FALSE)))</f>
        <v/>
      </c>
      <c r="O94" s="63" t="str">
        <f>IF(A94="ob",IF(M94="","",M94*VLOOKUP($F94,Ref_Invest!$E$3:$K$36,7,FALSE)),IF(A94="of",VLOOKUP($F94,Ref_Invest!$E$3:$J$36,6,FALSE),IF(A94="ot",VLOOKUP($F94,Ref_Invest!$E$3:$L$36,8,FALSE)/100*Ref_Invest!$M$37,"")))</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","")&amp;IF(AND(R94&gt;Ref_Invest!$E$57,V94="",Y94=""),"Deux devis comparatifs doivent être renseignés pour cette dépense",IF(AND(R94&gt;Ref_Invest!$E$57,Y94=""),"Un second devis comparatif doit être renseigné pour cette dépense",IF(AND(R94&gt;=Ref_Invest!$E$56,V94=""),"Un devis comparatif doit être renseigné pour cette dépense","")))</f>
        <v/>
      </c>
    </row>
    <row r="95" spans="1:26">
      <c r="A95" s="75" t="str">
        <f>IF(ISNA(VLOOKUP(F95,Ref_Invest!$E$3:$H$36,4,FALSE)),"",VLOOKUP(F95,Ref_Invest!$E$3:$H$36,4,FALSE))</f>
        <v/>
      </c>
      <c r="B95" s="73" t="str">
        <f t="shared" si="1"/>
        <v/>
      </c>
      <c r="C95" s="257"/>
      <c r="D95" s="258"/>
      <c r="E95" s="259"/>
      <c r="F95" s="261"/>
      <c r="G95" s="261"/>
      <c r="H95" s="261"/>
      <c r="I95" s="261"/>
      <c r="J95" s="260"/>
      <c r="K95" s="261"/>
      <c r="L95" s="262"/>
      <c r="M95" s="65"/>
      <c r="N95" s="62" t="str">
        <f>IF(ISNA(VLOOKUP($F95,Ref_Invest!$E$3:$I$36,5,FALSE)),"",IF(VLOOKUP($F95,Ref_Invest!$E$3:$I$36,5,FALSE)=0,"",VLOOKUP($F95,Ref_Invest!$E$3:$I$36,5,FALSE)))</f>
        <v/>
      </c>
      <c r="O95" s="63" t="str">
        <f>IF(A95="ob",IF(M95="","",M95*VLOOKUP($F95,Ref_Invest!$E$3:$K$36,7,FALSE)),IF(A95="of",VLOOKUP($F95,Ref_Invest!$E$3:$J$36,6,FALSE),IF(A95="ot",VLOOKUP($F95,Ref_Invest!$E$3:$L$36,8,FALSE)/100*Ref_Invest!$M$37,"")))</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","")&amp;IF(AND(R95&gt;Ref_Invest!$E$57,V95="",Y95=""),"Deux devis comparatifs doivent être renseignés pour cette dépense",IF(AND(R95&gt;Ref_Invest!$E$57,Y95=""),"Un second devis comparatif doit être renseigné pour cette dépense",IF(AND(R95&gt;=Ref_Invest!$E$56,V95=""),"Un devis comparatif doit être renseigné pour cette dépense","")))</f>
        <v/>
      </c>
    </row>
    <row r="96" spans="1:26">
      <c r="A96" s="75" t="str">
        <f>IF(ISNA(VLOOKUP(F96,Ref_Invest!$E$3:$H$36,4,FALSE)),"",VLOOKUP(F96,Ref_Invest!$E$3:$H$36,4,FALSE))</f>
        <v/>
      </c>
      <c r="B96" s="73" t="str">
        <f t="shared" si="1"/>
        <v/>
      </c>
      <c r="C96" s="257"/>
      <c r="D96" s="258"/>
      <c r="E96" s="259"/>
      <c r="F96" s="261"/>
      <c r="G96" s="261"/>
      <c r="H96" s="261"/>
      <c r="I96" s="261"/>
      <c r="J96" s="260"/>
      <c r="K96" s="261"/>
      <c r="L96" s="262"/>
      <c r="M96" s="65"/>
      <c r="N96" s="62" t="str">
        <f>IF(ISNA(VLOOKUP($F96,Ref_Invest!$E$3:$I$36,5,FALSE)),"",IF(VLOOKUP($F96,Ref_Invest!$E$3:$I$36,5,FALSE)=0,"",VLOOKUP($F96,Ref_Invest!$E$3:$I$36,5,FALSE)))</f>
        <v/>
      </c>
      <c r="O96" s="63" t="str">
        <f>IF(A96="ob",IF(M96="","",M96*VLOOKUP($F96,Ref_Invest!$E$3:$K$36,7,FALSE)),IF(A96="of",VLOOKUP($F96,Ref_Invest!$E$3:$J$36,6,FALSE),IF(A96="ot",VLOOKUP($F96,Ref_Invest!$E$3:$L$36,8,FALSE)/100*Ref_Invest!$M$37,"")))</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","")&amp;IF(AND(R96&gt;Ref_Invest!$E$57,V96="",Y96=""),"Deux devis comparatifs doivent être renseignés pour cette dépense",IF(AND(R96&gt;Ref_Invest!$E$57,Y96=""),"Un second devis comparatif doit être renseigné pour cette dépense",IF(AND(R96&gt;=Ref_Invest!$E$56,V96=""),"Un devis comparatif doit être renseigné pour cette dépense","")))</f>
        <v/>
      </c>
    </row>
    <row r="97" spans="1:26">
      <c r="A97" s="75" t="str">
        <f>IF(ISNA(VLOOKUP(F97,Ref_Invest!$E$3:$H$36,4,FALSE)),"",VLOOKUP(F97,Ref_Invest!$E$3:$H$36,4,FALSE))</f>
        <v/>
      </c>
      <c r="B97" s="73" t="str">
        <f t="shared" si="1"/>
        <v/>
      </c>
      <c r="C97" s="257"/>
      <c r="D97" s="258"/>
      <c r="E97" s="259"/>
      <c r="F97" s="261"/>
      <c r="G97" s="261"/>
      <c r="H97" s="261"/>
      <c r="I97" s="261"/>
      <c r="J97" s="260"/>
      <c r="K97" s="261"/>
      <c r="L97" s="262"/>
      <c r="M97" s="65"/>
      <c r="N97" s="62" t="str">
        <f>IF(ISNA(VLOOKUP($F97,Ref_Invest!$E$3:$I$36,5,FALSE)),"",IF(VLOOKUP($F97,Ref_Invest!$E$3:$I$36,5,FALSE)=0,"",VLOOKUP($F97,Ref_Invest!$E$3:$I$36,5,FALSE)))</f>
        <v/>
      </c>
      <c r="O97" s="63" t="str">
        <f>IF(A97="ob",IF(M97="","",M97*VLOOKUP($F97,Ref_Invest!$E$3:$K$36,7,FALSE)),IF(A97="of",VLOOKUP($F97,Ref_Invest!$E$3:$J$36,6,FALSE),IF(A97="ot",VLOOKUP($F97,Ref_Invest!$E$3:$L$36,8,FALSE)/100*Ref_Invest!$M$37,"")))</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","")&amp;IF(AND(R97&gt;Ref_Invest!$E$57,V97="",Y97=""),"Deux devis comparatifs doivent être renseignés pour cette dépense",IF(AND(R97&gt;Ref_Invest!$E$57,Y97=""),"Un second devis comparatif doit être renseigné pour cette dépense",IF(AND(R97&gt;=Ref_Invest!$E$56,V97=""),"Un devis comparatif doit être renseigné pour cette dépense","")))</f>
        <v/>
      </c>
    </row>
    <row r="98" spans="1:26">
      <c r="A98" s="75" t="str">
        <f>IF(ISNA(VLOOKUP(F98,Ref_Invest!$E$3:$H$36,4,FALSE)),"",VLOOKUP(F98,Ref_Invest!$E$3:$H$36,4,FALSE))</f>
        <v/>
      </c>
      <c r="B98" s="73" t="str">
        <f t="shared" si="1"/>
        <v/>
      </c>
      <c r="C98" s="257"/>
      <c r="D98" s="258"/>
      <c r="E98" s="259"/>
      <c r="F98" s="261"/>
      <c r="G98" s="261"/>
      <c r="H98" s="261"/>
      <c r="I98" s="261"/>
      <c r="J98" s="260"/>
      <c r="K98" s="261"/>
      <c r="L98" s="262"/>
      <c r="M98" s="65"/>
      <c r="N98" s="62" t="str">
        <f>IF(ISNA(VLOOKUP($F98,Ref_Invest!$E$3:$I$36,5,FALSE)),"",IF(VLOOKUP($F98,Ref_Invest!$E$3:$I$36,5,FALSE)=0,"",VLOOKUP($F98,Ref_Invest!$E$3:$I$36,5,FALSE)))</f>
        <v/>
      </c>
      <c r="O98" s="63" t="str">
        <f>IF(A98="ob",IF(M98="","",M98*VLOOKUP($F98,Ref_Invest!$E$3:$K$36,7,FALSE)),IF(A98="of",VLOOKUP($F98,Ref_Invest!$E$3:$J$36,6,FALSE),IF(A98="ot",VLOOKUP($F98,Ref_Invest!$E$3:$L$36,8,FALSE)/100*Ref_Invest!$M$37,"")))</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","")&amp;IF(AND(R98&gt;Ref_Invest!$E$57,V98="",Y98=""),"Deux devis comparatifs doivent être renseignés pour cette dépense",IF(AND(R98&gt;Ref_Invest!$E$57,Y98=""),"Un second devis comparatif doit être renseigné pour cette dépense",IF(AND(R98&gt;=Ref_Invest!$E$56,V98=""),"Un devis comparatif doit être renseigné pour cette dépense","")))</f>
        <v/>
      </c>
    </row>
    <row r="99" spans="1:26">
      <c r="A99" s="75" t="str">
        <f>IF(ISNA(VLOOKUP(F99,Ref_Invest!$E$3:$H$36,4,FALSE)),"",VLOOKUP(F99,Ref_Invest!$E$3:$H$36,4,FALSE))</f>
        <v/>
      </c>
      <c r="B99" s="73" t="str">
        <f t="shared" si="1"/>
        <v/>
      </c>
      <c r="C99" s="257"/>
      <c r="D99" s="258"/>
      <c r="E99" s="259"/>
      <c r="F99" s="261"/>
      <c r="G99" s="261"/>
      <c r="H99" s="261"/>
      <c r="I99" s="261"/>
      <c r="J99" s="260"/>
      <c r="K99" s="261"/>
      <c r="L99" s="262"/>
      <c r="M99" s="65"/>
      <c r="N99" s="62" t="str">
        <f>IF(ISNA(VLOOKUP($F99,Ref_Invest!$E$3:$I$36,5,FALSE)),"",IF(VLOOKUP($F99,Ref_Invest!$E$3:$I$36,5,FALSE)=0,"",VLOOKUP($F99,Ref_Invest!$E$3:$I$36,5,FALSE)))</f>
        <v/>
      </c>
      <c r="O99" s="63" t="str">
        <f>IF(A99="ob",IF(M99="","",M99*VLOOKUP($F99,Ref_Invest!$E$3:$K$36,7,FALSE)),IF(A99="of",VLOOKUP($F99,Ref_Invest!$E$3:$J$36,6,FALSE),IF(A99="ot",VLOOKUP($F99,Ref_Invest!$E$3:$L$36,8,FALSE)/100*Ref_Invest!$M$37,"")))</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","")&amp;IF(AND(R99&gt;Ref_Invest!$E$57,V99="",Y99=""),"Deux devis comparatifs doivent être renseignés pour cette dépense",IF(AND(R99&gt;Ref_Invest!$E$57,Y99=""),"Un second devis comparatif doit être renseigné pour cette dépense",IF(AND(R99&gt;=Ref_Invest!$E$56,V99=""),"Un devis comparatif doit être renseigné pour cette dépense","")))</f>
        <v/>
      </c>
    </row>
    <row r="100" spans="1:26">
      <c r="A100" s="75" t="str">
        <f>IF(ISNA(VLOOKUP(F100,Ref_Invest!$E$3:$H$36,4,FALSE)),"",VLOOKUP(F100,Ref_Invest!$E$3:$H$36,4,FALSE))</f>
        <v/>
      </c>
      <c r="B100" s="73" t="str">
        <f t="shared" si="1"/>
        <v/>
      </c>
      <c r="C100" s="257"/>
      <c r="D100" s="258"/>
      <c r="E100" s="259"/>
      <c r="F100" s="261"/>
      <c r="G100" s="261"/>
      <c r="H100" s="261"/>
      <c r="I100" s="261"/>
      <c r="J100" s="260"/>
      <c r="K100" s="261"/>
      <c r="L100" s="262"/>
      <c r="M100" s="65"/>
      <c r="N100" s="62" t="str">
        <f>IF(ISNA(VLOOKUP($F100,Ref_Invest!$E$3:$I$36,5,FALSE)),"",IF(VLOOKUP($F100,Ref_Invest!$E$3:$I$36,5,FALSE)=0,"",VLOOKUP($F100,Ref_Invest!$E$3:$I$36,5,FALSE)))</f>
        <v/>
      </c>
      <c r="O100" s="63" t="str">
        <f>IF(A100="ob",IF(M100="","",M100*VLOOKUP($F100,Ref_Invest!$E$3:$K$36,7,FALSE)),IF(A100="of",VLOOKUP($F100,Ref_Invest!$E$3:$J$36,6,FALSE),IF(A100="ot",VLOOKUP($F100,Ref_Invest!$E$3:$L$36,8,FALSE)/100*Ref_Invest!$M$37,"")))</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","")&amp;IF(AND(R100&gt;Ref_Invest!$E$57,V100="",Y100=""),"Deux devis comparatifs doivent être renseignés pour cette dépense",IF(AND(R100&gt;Ref_Invest!$E$57,Y100=""),"Un second devis comparatif doit être renseigné pour cette dépense",IF(AND(R100&gt;=Ref_Invest!$E$56,V100=""),"Un devis comparatif doit être renseigné pour cette dépense","")))</f>
        <v/>
      </c>
    </row>
    <row r="101" spans="1:26">
      <c r="A101" s="75" t="str">
        <f>IF(ISNA(VLOOKUP(F101,Ref_Invest!$E$3:$H$36,4,FALSE)),"",VLOOKUP(F101,Ref_Invest!$E$3:$H$36,4,FALSE))</f>
        <v/>
      </c>
      <c r="B101" s="73" t="str">
        <f t="shared" si="1"/>
        <v/>
      </c>
      <c r="C101" s="257"/>
      <c r="D101" s="258"/>
      <c r="E101" s="259"/>
      <c r="F101" s="261"/>
      <c r="G101" s="261"/>
      <c r="H101" s="261"/>
      <c r="I101" s="261"/>
      <c r="J101" s="260"/>
      <c r="K101" s="261"/>
      <c r="L101" s="262"/>
      <c r="M101" s="65"/>
      <c r="N101" s="62" t="str">
        <f>IF(ISNA(VLOOKUP($F101,Ref_Invest!$E$3:$I$36,5,FALSE)),"",IF(VLOOKUP($F101,Ref_Invest!$E$3:$I$36,5,FALSE)=0,"",VLOOKUP($F101,Ref_Invest!$E$3:$I$36,5,FALSE)))</f>
        <v/>
      </c>
      <c r="O101" s="63" t="str">
        <f>IF(A101="ob",IF(M101="","",M101*VLOOKUP($F101,Ref_Invest!$E$3:$K$36,7,FALSE)),IF(A101="of",VLOOKUP($F101,Ref_Invest!$E$3:$J$36,6,FALSE),IF(A101="ot",VLOOKUP($F101,Ref_Invest!$E$3:$L$36,8,FALSE)/100*Ref_Invest!$M$37,"")))</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","")&amp;IF(AND(R101&gt;Ref_Invest!$E$57,V101="",Y101=""),"Deux devis comparatifs doivent être renseignés pour cette dépense",IF(AND(R101&gt;Ref_Invest!$E$57,Y101=""),"Un second devis comparatif doit être renseigné pour cette dépense",IF(AND(R101&gt;=Ref_Invest!$E$56,V101=""),"Un devis comparatif doit être renseigné pour cette dépense","")))</f>
        <v/>
      </c>
    </row>
    <row r="102" spans="1:26">
      <c r="A102" s="75" t="str">
        <f>IF(ISNA(VLOOKUP(F102,Ref_Invest!$E$3:$H$36,4,FALSE)),"",VLOOKUP(F102,Ref_Invest!$E$3:$H$36,4,FALSE))</f>
        <v/>
      </c>
      <c r="B102" s="73" t="str">
        <f t="shared" si="1"/>
        <v/>
      </c>
      <c r="C102" s="257"/>
      <c r="D102" s="258"/>
      <c r="E102" s="259"/>
      <c r="F102" s="261"/>
      <c r="G102" s="261"/>
      <c r="H102" s="261"/>
      <c r="I102" s="261"/>
      <c r="J102" s="260"/>
      <c r="K102" s="261"/>
      <c r="L102" s="262"/>
      <c r="M102" s="65"/>
      <c r="N102" s="62" t="str">
        <f>IF(ISNA(VLOOKUP($F102,Ref_Invest!$E$3:$I$36,5,FALSE)),"",IF(VLOOKUP($F102,Ref_Invest!$E$3:$I$36,5,FALSE)=0,"",VLOOKUP($F102,Ref_Invest!$E$3:$I$36,5,FALSE)))</f>
        <v/>
      </c>
      <c r="O102" s="63" t="str">
        <f>IF(A102="ob",IF(M102="","",M102*VLOOKUP($F102,Ref_Invest!$E$3:$K$36,7,FALSE)),IF(A102="of",VLOOKUP($F102,Ref_Invest!$E$3:$J$36,6,FALSE),IF(A102="ot",VLOOKUP($F102,Ref_Invest!$E$3:$L$36,8,FALSE)/100*Ref_Invest!$M$37,"")))</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","")&amp;IF(AND(R102&gt;Ref_Invest!$E$57,V102="",Y102=""),"Deux devis comparatifs doivent être renseignés pour cette dépense",IF(AND(R102&gt;Ref_Invest!$E$57,Y102=""),"Un second devis comparatif doit être renseigné pour cette dépense",IF(AND(R102&gt;=Ref_Invest!$E$56,V102=""),"Un devis comparatif doit être renseigné pour cette dépense","")))</f>
        <v/>
      </c>
    </row>
    <row r="103" spans="1:26">
      <c r="A103" s="75" t="str">
        <f>IF(ISNA(VLOOKUP(F103,Ref_Invest!$E$3:$H$36,4,FALSE)),"",VLOOKUP(F103,Ref_Invest!$E$3:$H$36,4,FALSE))</f>
        <v/>
      </c>
      <c r="B103" s="73" t="str">
        <f t="shared" si="1"/>
        <v/>
      </c>
      <c r="C103" s="257"/>
      <c r="D103" s="258"/>
      <c r="E103" s="259"/>
      <c r="F103" s="261"/>
      <c r="G103" s="261"/>
      <c r="H103" s="261"/>
      <c r="I103" s="261"/>
      <c r="J103" s="260"/>
      <c r="K103" s="261"/>
      <c r="L103" s="262"/>
      <c r="M103" s="65"/>
      <c r="N103" s="62" t="str">
        <f>IF(ISNA(VLOOKUP($F103,Ref_Invest!$E$3:$I$36,5,FALSE)),"",IF(VLOOKUP($F103,Ref_Invest!$E$3:$I$36,5,FALSE)=0,"",VLOOKUP($F103,Ref_Invest!$E$3:$I$36,5,FALSE)))</f>
        <v/>
      </c>
      <c r="O103" s="63" t="str">
        <f>IF(A103="ob",IF(M103="","",M103*VLOOKUP($F103,Ref_Invest!$E$3:$K$36,7,FALSE)),IF(A103="of",VLOOKUP($F103,Ref_Invest!$E$3:$J$36,6,FALSE),IF(A103="ot",VLOOKUP($F103,Ref_Invest!$E$3:$L$36,8,FALSE)/100*Ref_Invest!$M$37,"")))</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","")&amp;IF(AND(R103&gt;Ref_Invest!$E$57,V103="",Y103=""),"Deux devis comparatifs doivent être renseignés pour cette dépense",IF(AND(R103&gt;Ref_Invest!$E$57,Y103=""),"Un second devis comparatif doit être renseigné pour cette dépense",IF(AND(R103&gt;=Ref_Invest!$E$56,V103=""),"Un devis comparatif doit être renseigné pour cette dépense","")))</f>
        <v/>
      </c>
    </row>
    <row r="104" spans="1:26">
      <c r="A104" s="75" t="str">
        <f>IF(ISNA(VLOOKUP(F104,Ref_Invest!$E$3:$H$36,4,FALSE)),"",VLOOKUP(F104,Ref_Invest!$E$3:$H$36,4,FALSE))</f>
        <v/>
      </c>
      <c r="B104" s="73" t="str">
        <f t="shared" si="1"/>
        <v/>
      </c>
      <c r="C104" s="257"/>
      <c r="D104" s="258"/>
      <c r="E104" s="259"/>
      <c r="F104" s="261"/>
      <c r="G104" s="261"/>
      <c r="H104" s="261"/>
      <c r="I104" s="261"/>
      <c r="J104" s="260"/>
      <c r="K104" s="261"/>
      <c r="L104" s="262"/>
      <c r="M104" s="65"/>
      <c r="N104" s="62" t="str">
        <f>IF(ISNA(VLOOKUP($F104,Ref_Invest!$E$3:$I$36,5,FALSE)),"",IF(VLOOKUP($F104,Ref_Invest!$E$3:$I$36,5,FALSE)=0,"",VLOOKUP($F104,Ref_Invest!$E$3:$I$36,5,FALSE)))</f>
        <v/>
      </c>
      <c r="O104" s="63" t="str">
        <f>IF(A104="ob",IF(M104="","",M104*VLOOKUP($F104,Ref_Invest!$E$3:$K$36,7,FALSE)),IF(A104="of",VLOOKUP($F104,Ref_Invest!$E$3:$J$36,6,FALSE),IF(A104="ot",VLOOKUP($F104,Ref_Invest!$E$3:$L$36,8,FALSE)/100*Ref_Invest!$M$37,"")))</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","")&amp;IF(AND(R104&gt;Ref_Invest!$E$57,V104="",Y104=""),"Deux devis comparatifs doivent être renseignés pour cette dépense",IF(AND(R104&gt;Ref_Invest!$E$57,Y104=""),"Un second devis comparatif doit être renseigné pour cette dépense",IF(AND(R104&gt;=Ref_Invest!$E$56,V104=""),"Un devis comparatif doit être renseigné pour cette dépense","")))</f>
        <v/>
      </c>
    </row>
    <row r="105" spans="1:26">
      <c r="A105" s="75" t="str">
        <f>IF(ISNA(VLOOKUP(F105,Ref_Invest!$E$3:$H$36,4,FALSE)),"",VLOOKUP(F105,Ref_Invest!$E$3:$H$36,4,FALSE))</f>
        <v/>
      </c>
      <c r="B105" s="73" t="str">
        <f t="shared" si="1"/>
        <v/>
      </c>
      <c r="C105" s="257"/>
      <c r="D105" s="258"/>
      <c r="E105" s="259"/>
      <c r="F105" s="261"/>
      <c r="G105" s="261"/>
      <c r="H105" s="261"/>
      <c r="I105" s="261"/>
      <c r="J105" s="260"/>
      <c r="K105" s="261"/>
      <c r="L105" s="262"/>
      <c r="M105" s="65"/>
      <c r="N105" s="62" t="str">
        <f>IF(ISNA(VLOOKUP($F105,Ref_Invest!$E$3:$I$36,5,FALSE)),"",IF(VLOOKUP($F105,Ref_Invest!$E$3:$I$36,5,FALSE)=0,"",VLOOKUP($F105,Ref_Invest!$E$3:$I$36,5,FALSE)))</f>
        <v/>
      </c>
      <c r="O105" s="63" t="str">
        <f>IF(A105="ob",IF(M105="","",M105*VLOOKUP($F105,Ref_Invest!$E$3:$K$36,7,FALSE)),IF(A105="of",VLOOKUP($F105,Ref_Invest!$E$3:$J$36,6,FALSE),IF(A105="ot",VLOOKUP($F105,Ref_Invest!$E$3:$L$36,8,FALSE)/100*Ref_Invest!$M$37,"")))</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","")&amp;IF(AND(R105&gt;Ref_Invest!$E$57,V105="",Y105=""),"Deux devis comparatifs doivent être renseignés pour cette dépense",IF(AND(R105&gt;Ref_Invest!$E$57,Y105=""),"Un second devis comparatif doit être renseigné pour cette dépense",IF(AND(R105&gt;=Ref_Invest!$E$56,V105=""),"Un devis comparatif doit être renseigné pour cette dépense","")))</f>
        <v/>
      </c>
    </row>
    <row r="106" spans="1:26">
      <c r="A106" s="75" t="str">
        <f>IF(ISNA(VLOOKUP(F106,Ref_Invest!$E$3:$H$36,4,FALSE)),"",VLOOKUP(F106,Ref_Invest!$E$3:$H$36,4,FALSE))</f>
        <v/>
      </c>
      <c r="B106" s="73" t="str">
        <f t="shared" si="1"/>
        <v/>
      </c>
      <c r="C106" s="257"/>
      <c r="D106" s="258"/>
      <c r="E106" s="259"/>
      <c r="F106" s="261"/>
      <c r="G106" s="261"/>
      <c r="H106" s="261"/>
      <c r="I106" s="261"/>
      <c r="J106" s="260"/>
      <c r="K106" s="261"/>
      <c r="L106" s="262"/>
      <c r="M106" s="65"/>
      <c r="N106" s="62" t="str">
        <f>IF(ISNA(VLOOKUP($F106,Ref_Invest!$E$3:$I$36,5,FALSE)),"",IF(VLOOKUP($F106,Ref_Invest!$E$3:$I$36,5,FALSE)=0,"",VLOOKUP($F106,Ref_Invest!$E$3:$I$36,5,FALSE)))</f>
        <v/>
      </c>
      <c r="O106" s="63" t="str">
        <f>IF(A106="ob",IF(M106="","",M106*VLOOKUP($F106,Ref_Invest!$E$3:$K$36,7,FALSE)),IF(A106="of",VLOOKUP($F106,Ref_Invest!$E$3:$J$36,6,FALSE),IF(A106="ot",VLOOKUP($F106,Ref_Invest!$E$3:$L$36,8,FALSE)/100*Ref_Invest!$M$37,"")))</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","")&amp;IF(AND(R106&gt;Ref_Invest!$E$57,V106="",Y106=""),"Deux devis comparatifs doivent être renseignés pour cette dépense",IF(AND(R106&gt;Ref_Invest!$E$57,Y106=""),"Un second devis comparatif doit être renseigné pour cette dépense",IF(AND(R106&gt;=Ref_Invest!$E$56,V106=""),"Un devis comparatif doit être renseigné pour cette dépense","")))</f>
        <v/>
      </c>
    </row>
    <row r="107" spans="1:26">
      <c r="A107" s="75" t="str">
        <f>IF(ISNA(VLOOKUP(F107,Ref_Invest!$E$3:$H$36,4,FALSE)),"",VLOOKUP(F107,Ref_Invest!$E$3:$H$36,4,FALSE))</f>
        <v/>
      </c>
      <c r="B107" s="73" t="str">
        <f t="shared" si="1"/>
        <v/>
      </c>
      <c r="C107" s="257"/>
      <c r="D107" s="258"/>
      <c r="E107" s="259"/>
      <c r="F107" s="261"/>
      <c r="G107" s="261"/>
      <c r="H107" s="261"/>
      <c r="I107" s="261"/>
      <c r="J107" s="260"/>
      <c r="K107" s="261"/>
      <c r="L107" s="262"/>
      <c r="M107" s="65"/>
      <c r="N107" s="62" t="str">
        <f>IF(ISNA(VLOOKUP($F107,Ref_Invest!$E$3:$I$36,5,FALSE)),"",IF(VLOOKUP($F107,Ref_Invest!$E$3:$I$36,5,FALSE)=0,"",VLOOKUP($F107,Ref_Invest!$E$3:$I$36,5,FALSE)))</f>
        <v/>
      </c>
      <c r="O107" s="63" t="str">
        <f>IF(A107="ob",IF(M107="","",M107*VLOOKUP($F107,Ref_Invest!$E$3:$K$36,7,FALSE)),IF(A107="of",VLOOKUP($F107,Ref_Invest!$E$3:$J$36,6,FALSE),IF(A107="ot",VLOOKUP($F107,Ref_Invest!$E$3:$L$36,8,FALSE)/100*Ref_Invest!$M$37,"")))</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","")&amp;IF(AND(R107&gt;Ref_Invest!$E$57,V107="",Y107=""),"Deux devis comparatifs doivent être renseignés pour cette dépense",IF(AND(R107&gt;Ref_Invest!$E$57,Y107=""),"Un second devis comparatif doit être renseigné pour cette dépense",IF(AND(R107&gt;=Ref_Invest!$E$56,V107=""),"Un devis comparatif doit être renseigné pour cette dépense","")))</f>
        <v/>
      </c>
    </row>
    <row r="108" spans="1:26">
      <c r="A108" s="75" t="str">
        <f>IF(ISNA(VLOOKUP(F108,Ref_Invest!$E$3:$H$36,4,FALSE)),"",VLOOKUP(F108,Ref_Invest!$E$3:$H$36,4,FALSE))</f>
        <v/>
      </c>
      <c r="B108" s="73" t="str">
        <f t="shared" si="1"/>
        <v/>
      </c>
      <c r="C108" s="257"/>
      <c r="D108" s="258"/>
      <c r="E108" s="259"/>
      <c r="F108" s="261"/>
      <c r="G108" s="261"/>
      <c r="H108" s="261"/>
      <c r="I108" s="261"/>
      <c r="J108" s="260"/>
      <c r="K108" s="261"/>
      <c r="L108" s="262"/>
      <c r="M108" s="65"/>
      <c r="N108" s="62" t="str">
        <f>IF(ISNA(VLOOKUP($F108,Ref_Invest!$E$3:$I$36,5,FALSE)),"",IF(VLOOKUP($F108,Ref_Invest!$E$3:$I$36,5,FALSE)=0,"",VLOOKUP($F108,Ref_Invest!$E$3:$I$36,5,FALSE)))</f>
        <v/>
      </c>
      <c r="O108" s="63" t="str">
        <f>IF(A108="ob",IF(M108="","",M108*VLOOKUP($F108,Ref_Invest!$E$3:$K$36,7,FALSE)),IF(A108="of",VLOOKUP($F108,Ref_Invest!$E$3:$J$36,6,FALSE),IF(A108="ot",VLOOKUP($F108,Ref_Invest!$E$3:$L$36,8,FALSE)/100*Ref_Invest!$M$37,"")))</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","")&amp;IF(AND(R108&gt;Ref_Invest!$E$57,V108="",Y108=""),"Deux devis comparatifs doivent être renseignés pour cette dépense",IF(AND(R108&gt;Ref_Invest!$E$57,Y108=""),"Un second devis comparatif doit être renseigné pour cette dépense",IF(AND(R108&gt;=Ref_Invest!$E$56,V108=""),"Un devis comparatif doit être renseigné pour cette dépense","")))</f>
        <v/>
      </c>
    </row>
    <row r="109" spans="1:26">
      <c r="A109" s="75" t="str">
        <f>IF(ISNA(VLOOKUP(F109,Ref_Invest!$E$3:$H$36,4,FALSE)),"",VLOOKUP(F109,Ref_Invest!$E$3:$H$36,4,FALSE))</f>
        <v/>
      </c>
      <c r="B109" s="73" t="str">
        <f t="shared" si="1"/>
        <v/>
      </c>
      <c r="C109" s="257"/>
      <c r="D109" s="258"/>
      <c r="E109" s="259"/>
      <c r="F109" s="261"/>
      <c r="G109" s="261"/>
      <c r="H109" s="261"/>
      <c r="I109" s="261"/>
      <c r="J109" s="260"/>
      <c r="K109" s="261"/>
      <c r="L109" s="262"/>
      <c r="M109" s="65"/>
      <c r="N109" s="62" t="str">
        <f>IF(ISNA(VLOOKUP($F109,Ref_Invest!$E$3:$I$36,5,FALSE)),"",IF(VLOOKUP($F109,Ref_Invest!$E$3:$I$36,5,FALSE)=0,"",VLOOKUP($F109,Ref_Invest!$E$3:$I$36,5,FALSE)))</f>
        <v/>
      </c>
      <c r="O109" s="63" t="str">
        <f>IF(A109="ob",IF(M109="","",M109*VLOOKUP($F109,Ref_Invest!$E$3:$K$36,7,FALSE)),IF(A109="of",VLOOKUP($F109,Ref_Invest!$E$3:$J$36,6,FALSE),IF(A109="ot",VLOOKUP($F109,Ref_Invest!$E$3:$L$36,8,FALSE)/100*Ref_Invest!$M$37,"")))</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","")&amp;IF(AND(R109&gt;Ref_Invest!$E$57,V109="",Y109=""),"Deux devis comparatifs doivent être renseignés pour cette dépense",IF(AND(R109&gt;Ref_Invest!$E$57,Y109=""),"Un second devis comparatif doit être renseigné pour cette dépense",IF(AND(R109&gt;=Ref_Invest!$E$56,V109=""),"Un devis comparatif doit être renseigné pour cette dépense","")))</f>
        <v/>
      </c>
    </row>
    <row r="110" spans="1:26">
      <c r="A110" s="75" t="str">
        <f>IF(ISNA(VLOOKUP(F110,Ref_Invest!$E$3:$H$36,4,FALSE)),"",VLOOKUP(F110,Ref_Invest!$E$3:$H$36,4,FALSE))</f>
        <v/>
      </c>
      <c r="B110" s="73" t="str">
        <f t="shared" si="1"/>
        <v/>
      </c>
      <c r="C110" s="257"/>
      <c r="D110" s="258"/>
      <c r="E110" s="259"/>
      <c r="F110" s="261"/>
      <c r="G110" s="261"/>
      <c r="H110" s="261"/>
      <c r="I110" s="261"/>
      <c r="J110" s="260"/>
      <c r="K110" s="261"/>
      <c r="L110" s="262"/>
      <c r="M110" s="65"/>
      <c r="N110" s="62" t="str">
        <f>IF(ISNA(VLOOKUP($F110,Ref_Invest!$E$3:$I$36,5,FALSE)),"",IF(VLOOKUP($F110,Ref_Invest!$E$3:$I$36,5,FALSE)=0,"",VLOOKUP($F110,Ref_Invest!$E$3:$I$36,5,FALSE)))</f>
        <v/>
      </c>
      <c r="O110" s="63" t="str">
        <f>IF(A110="ob",IF(M110="","",M110*VLOOKUP($F110,Ref_Invest!$E$3:$K$36,7,FALSE)),IF(A110="of",VLOOKUP($F110,Ref_Invest!$E$3:$J$36,6,FALSE),IF(A110="ot",VLOOKUP($F110,Ref_Invest!$E$3:$L$36,8,FALSE)/100*Ref_Invest!$M$37,"")))</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","")&amp;IF(AND(R110&gt;Ref_Invest!$E$57,V110="",Y110=""),"Deux devis comparatifs doivent être renseignés pour cette dépense",IF(AND(R110&gt;Ref_Invest!$E$57,Y110=""),"Un second devis comparatif doit être renseigné pour cette dépense",IF(AND(R110&gt;=Ref_Invest!$E$56,V110=""),"Un devis comparatif doit être renseigné pour cette dépense","")))</f>
        <v/>
      </c>
    </row>
    <row r="111" spans="1:26">
      <c r="A111" s="75" t="str">
        <f>IF(ISNA(VLOOKUP(F111,Ref_Invest!$E$3:$H$36,4,FALSE)),"",VLOOKUP(F111,Ref_Invest!$E$3:$H$36,4,FALSE))</f>
        <v/>
      </c>
      <c r="B111" s="73" t="str">
        <f t="shared" si="1"/>
        <v/>
      </c>
      <c r="C111" s="257"/>
      <c r="D111" s="258"/>
      <c r="E111" s="259"/>
      <c r="F111" s="261"/>
      <c r="G111" s="261"/>
      <c r="H111" s="261"/>
      <c r="I111" s="261"/>
      <c r="J111" s="260"/>
      <c r="K111" s="261"/>
      <c r="L111" s="262"/>
      <c r="M111" s="65"/>
      <c r="N111" s="62" t="str">
        <f>IF(ISNA(VLOOKUP($F111,Ref_Invest!$E$3:$I$36,5,FALSE)),"",IF(VLOOKUP($F111,Ref_Invest!$E$3:$I$36,5,FALSE)=0,"",VLOOKUP($F111,Ref_Invest!$E$3:$I$36,5,FALSE)))</f>
        <v/>
      </c>
      <c r="O111" s="63" t="str">
        <f>IF(A111="ob",IF(M111="","",M111*VLOOKUP($F111,Ref_Invest!$E$3:$K$36,7,FALSE)),IF(A111="of",VLOOKUP($F111,Ref_Invest!$E$3:$J$36,6,FALSE),IF(A111="ot",VLOOKUP($F111,Ref_Invest!$E$3:$L$36,8,FALSE)/100*Ref_Invest!$M$37,"")))</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","")&amp;IF(AND(R111&gt;Ref_Invest!$E$57,V111="",Y111=""),"Deux devis comparatifs doivent être renseignés pour cette dépense",IF(AND(R111&gt;Ref_Invest!$E$57,Y111=""),"Un second devis comparatif doit être renseigné pour cette dépense",IF(AND(R111&gt;=Ref_Invest!$E$56,V111=""),"Un devis comparatif doit être renseigné pour cette dépense","")))</f>
        <v/>
      </c>
    </row>
    <row r="112" spans="1:26">
      <c r="A112" s="75" t="str">
        <f>IF(ISNA(VLOOKUP(F112,Ref_Invest!$E$3:$H$36,4,FALSE)),"",VLOOKUP(F112,Ref_Invest!$E$3:$H$36,4,FALSE))</f>
        <v/>
      </c>
      <c r="B112" s="73" t="str">
        <f t="shared" si="1"/>
        <v/>
      </c>
      <c r="C112" s="257"/>
      <c r="D112" s="258"/>
      <c r="E112" s="259"/>
      <c r="F112" s="261"/>
      <c r="G112" s="261"/>
      <c r="H112" s="261"/>
      <c r="I112" s="261"/>
      <c r="J112" s="260"/>
      <c r="K112" s="261"/>
      <c r="L112" s="262"/>
      <c r="M112" s="65"/>
      <c r="N112" s="62" t="str">
        <f>IF(ISNA(VLOOKUP($F112,Ref_Invest!$E$3:$I$36,5,FALSE)),"",IF(VLOOKUP($F112,Ref_Invest!$E$3:$I$36,5,FALSE)=0,"",VLOOKUP($F112,Ref_Invest!$E$3:$I$36,5,FALSE)))</f>
        <v/>
      </c>
      <c r="O112" s="63" t="str">
        <f>IF(A112="ob",IF(M112="","",M112*VLOOKUP($F112,Ref_Invest!$E$3:$K$36,7,FALSE)),IF(A112="of",VLOOKUP($F112,Ref_Invest!$E$3:$J$36,6,FALSE),IF(A112="ot",VLOOKUP($F112,Ref_Invest!$E$3:$L$36,8,FALSE)/100*Ref_Invest!$M$37,"")))</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","")&amp;IF(AND(R112&gt;Ref_Invest!$E$57,V112="",Y112=""),"Deux devis comparatifs doivent être renseignés pour cette dépense",IF(AND(R112&gt;Ref_Invest!$E$57,Y112=""),"Un second devis comparatif doit être renseigné pour cette dépense",IF(AND(R112&gt;=Ref_Invest!$E$56,V112=""),"Un devis comparatif doit être renseigné pour cette dépense","")))</f>
        <v/>
      </c>
    </row>
    <row r="113" spans="1:26">
      <c r="A113" s="75" t="str">
        <f>IF(ISNA(VLOOKUP(F113,Ref_Invest!$E$3:$H$36,4,FALSE)),"",VLOOKUP(F113,Ref_Invest!$E$3:$H$36,4,FALSE))</f>
        <v/>
      </c>
      <c r="B113" s="73" t="str">
        <f t="shared" si="1"/>
        <v/>
      </c>
      <c r="C113" s="257"/>
      <c r="D113" s="258"/>
      <c r="E113" s="259"/>
      <c r="F113" s="261"/>
      <c r="G113" s="261"/>
      <c r="H113" s="261"/>
      <c r="I113" s="261"/>
      <c r="J113" s="260"/>
      <c r="K113" s="261"/>
      <c r="L113" s="262"/>
      <c r="M113" s="65"/>
      <c r="N113" s="62" t="str">
        <f>IF(ISNA(VLOOKUP($F113,Ref_Invest!$E$3:$I$36,5,FALSE)),"",IF(VLOOKUP($F113,Ref_Invest!$E$3:$I$36,5,FALSE)=0,"",VLOOKUP($F113,Ref_Invest!$E$3:$I$36,5,FALSE)))</f>
        <v/>
      </c>
      <c r="O113" s="63" t="str">
        <f>IF(A113="ob",IF(M113="","",M113*VLOOKUP($F113,Ref_Invest!$E$3:$K$36,7,FALSE)),IF(A113="of",VLOOKUP($F113,Ref_Invest!$E$3:$J$36,6,FALSE),IF(A113="ot",VLOOKUP($F113,Ref_Invest!$E$3:$L$36,8,FALSE)/100*Ref_Invest!$M$37,"")))</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","")&amp;IF(AND(R113&gt;Ref_Invest!$E$57,V113="",Y113=""),"Deux devis comparatifs doivent être renseignés pour cette dépense",IF(AND(R113&gt;Ref_Invest!$E$57,Y113=""),"Un second devis comparatif doit être renseigné pour cette dépense",IF(AND(R113&gt;=Ref_Invest!$E$56,V113=""),"Un devis comparatif doit être renseigné pour cette dépense","")))</f>
        <v/>
      </c>
    </row>
    <row r="114" spans="1:26">
      <c r="A114" s="75" t="str">
        <f>IF(ISNA(VLOOKUP(F114,Ref_Invest!$E$3:$H$36,4,FALSE)),"",VLOOKUP(F114,Ref_Invest!$E$3:$H$36,4,FALSE))</f>
        <v/>
      </c>
      <c r="B114" s="73" t="str">
        <f t="shared" si="1"/>
        <v/>
      </c>
      <c r="C114" s="257"/>
      <c r="D114" s="258"/>
      <c r="E114" s="259"/>
      <c r="F114" s="261"/>
      <c r="G114" s="261"/>
      <c r="H114" s="261"/>
      <c r="I114" s="261"/>
      <c r="J114" s="260"/>
      <c r="K114" s="261"/>
      <c r="L114" s="262"/>
      <c r="M114" s="65"/>
      <c r="N114" s="62" t="str">
        <f>IF(ISNA(VLOOKUP($F114,Ref_Invest!$E$3:$I$36,5,FALSE)),"",IF(VLOOKUP($F114,Ref_Invest!$E$3:$I$36,5,FALSE)=0,"",VLOOKUP($F114,Ref_Invest!$E$3:$I$36,5,FALSE)))</f>
        <v/>
      </c>
      <c r="O114" s="63" t="str">
        <f>IF(A114="ob",IF(M114="","",M114*VLOOKUP($F114,Ref_Invest!$E$3:$K$36,7,FALSE)),IF(A114="of",VLOOKUP($F114,Ref_Invest!$E$3:$J$36,6,FALSE),IF(A114="ot",VLOOKUP($F114,Ref_Invest!$E$3:$L$36,8,FALSE)/100*Ref_Invest!$M$37,"")))</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","")&amp;IF(AND(R114&gt;Ref_Invest!$E$57,V114="",Y114=""),"Deux devis comparatifs doivent être renseignés pour cette dépense",IF(AND(R114&gt;Ref_Invest!$E$57,Y114=""),"Un second devis comparatif doit être renseigné pour cette dépense",IF(AND(R114&gt;=Ref_Invest!$E$56,V114=""),"Un devis comparatif doit être renseigné pour cette dépense","")))</f>
        <v/>
      </c>
    </row>
    <row r="115" spans="1:26">
      <c r="A115" s="75" t="str">
        <f>IF(ISNA(VLOOKUP(F115,Ref_Invest!$E$3:$H$36,4,FALSE)),"",VLOOKUP(F115,Ref_Invest!$E$3:$H$36,4,FALSE))</f>
        <v/>
      </c>
      <c r="B115" s="73" t="str">
        <f t="shared" si="1"/>
        <v/>
      </c>
      <c r="C115" s="257"/>
      <c r="D115" s="258"/>
      <c r="E115" s="259"/>
      <c r="F115" s="261"/>
      <c r="G115" s="261"/>
      <c r="H115" s="261"/>
      <c r="I115" s="261"/>
      <c r="J115" s="260"/>
      <c r="K115" s="261"/>
      <c r="L115" s="262"/>
      <c r="M115" s="65"/>
      <c r="N115" s="62" t="str">
        <f>IF(ISNA(VLOOKUP($F115,Ref_Invest!$E$3:$I$36,5,FALSE)),"",IF(VLOOKUP($F115,Ref_Invest!$E$3:$I$36,5,FALSE)=0,"",VLOOKUP($F115,Ref_Invest!$E$3:$I$36,5,FALSE)))</f>
        <v/>
      </c>
      <c r="O115" s="63" t="str">
        <f>IF(A115="ob",IF(M115="","",M115*VLOOKUP($F115,Ref_Invest!$E$3:$K$36,7,FALSE)),IF(A115="of",VLOOKUP($F115,Ref_Invest!$E$3:$J$36,6,FALSE),IF(A115="ot",VLOOKUP($F115,Ref_Invest!$E$3:$L$36,8,FALSE)/100*Ref_Invest!$M$37,"")))</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","")&amp;IF(AND(R115&gt;Ref_Invest!$E$57,V115="",Y115=""),"Deux devis comparatifs doivent être renseignés pour cette dépense",IF(AND(R115&gt;Ref_Invest!$E$57,Y115=""),"Un second devis comparatif doit être renseigné pour cette dépense",IF(AND(R115&gt;=Ref_Invest!$E$56,V115=""),"Un devis comparatif doit être renseigné pour cette dépense","")))</f>
        <v/>
      </c>
    </row>
    <row r="116" spans="1:26">
      <c r="A116" s="75" t="str">
        <f>IF(ISNA(VLOOKUP(F116,Ref_Invest!$E$3:$H$36,4,FALSE)),"",VLOOKUP(F116,Ref_Invest!$E$3:$H$36,4,FALSE))</f>
        <v/>
      </c>
      <c r="B116" s="73" t="str">
        <f t="shared" si="1"/>
        <v/>
      </c>
      <c r="C116" s="257"/>
      <c r="D116" s="258"/>
      <c r="E116" s="259"/>
      <c r="F116" s="261"/>
      <c r="G116" s="261"/>
      <c r="H116" s="261"/>
      <c r="I116" s="261"/>
      <c r="J116" s="260"/>
      <c r="K116" s="261"/>
      <c r="L116" s="262"/>
      <c r="M116" s="65"/>
      <c r="N116" s="62" t="str">
        <f>IF(ISNA(VLOOKUP($F116,Ref_Invest!$E$3:$I$36,5,FALSE)),"",IF(VLOOKUP($F116,Ref_Invest!$E$3:$I$36,5,FALSE)=0,"",VLOOKUP($F116,Ref_Invest!$E$3:$I$36,5,FALSE)))</f>
        <v/>
      </c>
      <c r="O116" s="63" t="str">
        <f>IF(A116="ob",IF(M116="","",M116*VLOOKUP($F116,Ref_Invest!$E$3:$K$36,7,FALSE)),IF(A116="of",VLOOKUP($F116,Ref_Invest!$E$3:$J$36,6,FALSE),IF(A116="ot",VLOOKUP($F116,Ref_Invest!$E$3:$L$36,8,FALSE)/100*Ref_Invest!$M$37,"")))</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","")&amp;IF(AND(R116&gt;Ref_Invest!$E$57,V116="",Y116=""),"Deux devis comparatifs doivent être renseignés pour cette dépense",IF(AND(R116&gt;Ref_Invest!$E$57,Y116=""),"Un second devis comparatif doit être renseigné pour cette dépense",IF(AND(R116&gt;=Ref_Invest!$E$56,V116=""),"Un devis comparatif doit être renseigné pour cette dépense","")))</f>
        <v/>
      </c>
    </row>
    <row r="117" spans="1:26">
      <c r="A117" s="75" t="str">
        <f>IF(ISNA(VLOOKUP(F117,Ref_Invest!$E$3:$H$36,4,FALSE)),"",VLOOKUP(F117,Ref_Invest!$E$3:$H$36,4,FALSE))</f>
        <v/>
      </c>
      <c r="B117" s="73" t="str">
        <f t="shared" si="1"/>
        <v/>
      </c>
      <c r="C117" s="257"/>
      <c r="D117" s="258"/>
      <c r="E117" s="259"/>
      <c r="F117" s="261"/>
      <c r="G117" s="261"/>
      <c r="H117" s="261"/>
      <c r="I117" s="261"/>
      <c r="J117" s="260"/>
      <c r="K117" s="261"/>
      <c r="L117" s="262"/>
      <c r="M117" s="65"/>
      <c r="N117" s="62" t="str">
        <f>IF(ISNA(VLOOKUP($F117,Ref_Invest!$E$3:$I$36,5,FALSE)),"",IF(VLOOKUP($F117,Ref_Invest!$E$3:$I$36,5,FALSE)=0,"",VLOOKUP($F117,Ref_Invest!$E$3:$I$36,5,FALSE)))</f>
        <v/>
      </c>
      <c r="O117" s="63" t="str">
        <f>IF(A117="ob",IF(M117="","",M117*VLOOKUP($F117,Ref_Invest!$E$3:$K$36,7,FALSE)),IF(A117="of",VLOOKUP($F117,Ref_Invest!$E$3:$J$36,6,FALSE),IF(A117="ot",VLOOKUP($F117,Ref_Invest!$E$3:$L$36,8,FALSE)/100*Ref_Invest!$M$37,"")))</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","")&amp;IF(AND(R117&gt;Ref_Invest!$E$57,V117="",Y117=""),"Deux devis comparatifs doivent être renseignés pour cette dépense",IF(AND(R117&gt;Ref_Invest!$E$57,Y117=""),"Un second devis comparatif doit être renseigné pour cette dépense",IF(AND(R117&gt;=Ref_Invest!$E$56,V117=""),"Un devis comparatif doit être renseigné pour cette dépense","")))</f>
        <v/>
      </c>
    </row>
    <row r="118" spans="1:26">
      <c r="A118" s="75" t="str">
        <f>IF(ISNA(VLOOKUP(F118,Ref_Invest!$E$3:$H$36,4,FALSE)),"",VLOOKUP(F118,Ref_Invest!$E$3:$H$36,4,FALSE))</f>
        <v/>
      </c>
      <c r="B118" s="73" t="str">
        <f t="shared" si="1"/>
        <v/>
      </c>
      <c r="C118" s="257"/>
      <c r="D118" s="258"/>
      <c r="E118" s="259"/>
      <c r="F118" s="261"/>
      <c r="G118" s="261"/>
      <c r="H118" s="261"/>
      <c r="I118" s="261"/>
      <c r="J118" s="260"/>
      <c r="K118" s="261"/>
      <c r="L118" s="262"/>
      <c r="M118" s="65"/>
      <c r="N118" s="62" t="str">
        <f>IF(ISNA(VLOOKUP($F118,Ref_Invest!$E$3:$I$36,5,FALSE)),"",IF(VLOOKUP($F118,Ref_Invest!$E$3:$I$36,5,FALSE)=0,"",VLOOKUP($F118,Ref_Invest!$E$3:$I$36,5,FALSE)))</f>
        <v/>
      </c>
      <c r="O118" s="63" t="str">
        <f>IF(A118="ob",IF(M118="","",M118*VLOOKUP($F118,Ref_Invest!$E$3:$K$36,7,FALSE)),IF(A118="of",VLOOKUP($F118,Ref_Invest!$E$3:$J$36,6,FALSE),IF(A118="ot",VLOOKUP($F118,Ref_Invest!$E$3:$L$36,8,FALSE)/100*Ref_Invest!$M$37,"")))</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","")&amp;IF(AND(R118&gt;Ref_Invest!$E$57,V118="",Y118=""),"Deux devis comparatifs doivent être renseignés pour cette dépense",IF(AND(R118&gt;Ref_Invest!$E$57,Y118=""),"Un second devis comparatif doit être renseigné pour cette dépense",IF(AND(R118&gt;=Ref_Invest!$E$56,V118=""),"Un devis comparatif doit être renseigné pour cette dépense","")))</f>
        <v/>
      </c>
    </row>
    <row r="119" spans="1:26">
      <c r="A119" s="75" t="str">
        <f>IF(ISNA(VLOOKUP(F119,Ref_Invest!$E$3:$H$36,4,FALSE)),"",VLOOKUP(F119,Ref_Invest!$E$3:$H$36,4,FALSE))</f>
        <v/>
      </c>
      <c r="B119" s="73" t="str">
        <f t="shared" si="1"/>
        <v/>
      </c>
      <c r="C119" s="257"/>
      <c r="D119" s="258"/>
      <c r="E119" s="259"/>
      <c r="F119" s="261"/>
      <c r="G119" s="261"/>
      <c r="H119" s="261"/>
      <c r="I119" s="261"/>
      <c r="J119" s="260"/>
      <c r="K119" s="261"/>
      <c r="L119" s="262"/>
      <c r="M119" s="65"/>
      <c r="N119" s="62" t="str">
        <f>IF(ISNA(VLOOKUP($F119,Ref_Invest!$E$3:$I$36,5,FALSE)),"",IF(VLOOKUP($F119,Ref_Invest!$E$3:$I$36,5,FALSE)=0,"",VLOOKUP($F119,Ref_Invest!$E$3:$I$36,5,FALSE)))</f>
        <v/>
      </c>
      <c r="O119" s="63" t="str">
        <f>IF(A119="ob",IF(M119="","",M119*VLOOKUP($F119,Ref_Invest!$E$3:$K$36,7,FALSE)),IF(A119="of",VLOOKUP($F119,Ref_Invest!$E$3:$J$36,6,FALSE),IF(A119="ot",VLOOKUP($F119,Ref_Invest!$E$3:$L$36,8,FALSE)/100*Ref_Invest!$M$37,"")))</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","")&amp;IF(AND(R119&gt;Ref_Invest!$E$57,V119="",Y119=""),"Deux devis comparatifs doivent être renseignés pour cette dépense",IF(AND(R119&gt;Ref_Invest!$E$57,Y119=""),"Un second devis comparatif doit être renseigné pour cette dépense",IF(AND(R119&gt;=Ref_Invest!$E$56,V119=""),"Un devis comparatif doit être renseigné pour cette dépense","")))</f>
        <v/>
      </c>
    </row>
    <row r="120" spans="1:26" ht="15.75" thickBot="1">
      <c r="A120" s="75" t="str">
        <f>IF(ISNA(VLOOKUP(F120,Ref_Invest!$E$3:$H$36,4,FALSE)),"",VLOOKUP(F120,Ref_Invest!$E$3:$H$36,4,FALSE))</f>
        <v/>
      </c>
      <c r="B120" s="73" t="str">
        <f t="shared" si="1"/>
        <v/>
      </c>
      <c r="C120" s="257"/>
      <c r="D120" s="258"/>
      <c r="E120" s="259"/>
      <c r="F120" s="261"/>
      <c r="G120" s="261"/>
      <c r="H120" s="261"/>
      <c r="I120" s="261"/>
      <c r="J120" s="260"/>
      <c r="K120" s="261"/>
      <c r="L120" s="262"/>
      <c r="M120" s="66"/>
      <c r="N120" s="62" t="str">
        <f>IF(ISNA(VLOOKUP($F120,Ref_Invest!$E$3:$I$36,5,FALSE)),"",IF(VLOOKUP($F120,Ref_Invest!$E$3:$I$36,5,FALSE)=0,"",VLOOKUP($F120,Ref_Invest!$E$3:$I$36,5,FALSE)))</f>
        <v/>
      </c>
      <c r="O120" s="63" t="str">
        <f>IF(A120="ob",IF(M120="","",M120*VLOOKUP($F120,Ref_Invest!$E$3:$K$36,7,FALSE)),IF(A120="of",VLOOKUP($F120,Ref_Invest!$E$3:$J$36,6,FALSE),IF(A120="ot",VLOOKUP($F120,Ref_Invest!$E$3:$L$36,8,FALSE)/100*Ref_Invest!$M$37,"")))</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","")&amp;IF(AND(R120&gt;Ref_Invest!$E$57,V120="",Y120=""),"Deux devis comparatifs doivent être renseignés pour cette dépense",IF(AND(R120&gt;Ref_Invest!$E$57,Y120=""),"Un second devis comparatif doit être renseigné pour cette dépense",IF(AND(R120&gt;=Ref_Invest!$E$56,V120=""),"Un devis comparatif doit être renseigné pour cette dépense","")))</f>
        <v/>
      </c>
    </row>
  </sheetData>
  <sheetProtection algorithmName="SHA-512" hashValue="wSX2Z/UBHdBOdGBVXVPB2PsOrE5unWqxaqLjEyxUau4thBMbg2GhUurBrP6kVOknOR6RxFJMr8AioOAbqXZNxQ==" saltValue="VwlbPZ9Iw3cXyp504HERkw==" spinCount="100000" sheet="1" objects="1" scenarios="1"/>
  <mergeCells count="315">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70:E70"/>
    <mergeCell ref="J70:L70"/>
    <mergeCell ref="C71:E71"/>
    <mergeCell ref="J71:L71"/>
    <mergeCell ref="C72:E72"/>
    <mergeCell ref="J72:L72"/>
    <mergeCell ref="C73:E73"/>
    <mergeCell ref="J73:L73"/>
    <mergeCell ref="F70:I70"/>
    <mergeCell ref="F71:I71"/>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Ref_Invest!$D$39:$D$47</xm:f>
          </x14:formula1>
          <xm:sqref>C20:E120</xm:sqref>
        </x14:dataValidation>
        <x14:dataValidation type="list" allowBlank="1" showInputMessage="1" showErrorMessage="1" xr:uid="{4B1C86DD-A31A-4A81-9A0C-2C69159A6157}">
          <x14:formula1>
            <xm:f>OFFSET(Ref_Invest!$E$3,VLOOKUP(C20,Ref_Invest!$D$39:$F$47,2,FALSE)-1,0,VLOOKUP(C20,Ref_Invest!$D$39:$F$47,3,FALSE)-VLOOKUP(C20,Ref_Invest!$D$39:$F$47,2,FALSE)+1)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P9" sqref="P9"/>
    </sheetView>
  </sheetViews>
  <sheetFormatPr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26" t="str">
        <f>IF(ISNA(I8),"Sélectionner le plafonnement applicable au dossier (C10)","")</f>
        <v>Sélectionner le plafonnement applicable au dossier (C10)</v>
      </c>
    </row>
    <row r="7" spans="3:85" ht="16.5" customHeight="1">
      <c r="C7" s="98" t="s">
        <v>27</v>
      </c>
      <c r="AJ7" s="326"/>
      <c r="CA7" t="s">
        <v>28</v>
      </c>
      <c r="CE7" s="304"/>
      <c r="CF7" s="304"/>
      <c r="CG7" s="304"/>
    </row>
    <row r="8" spans="3:85">
      <c r="C8" s="345"/>
      <c r="D8" s="346"/>
      <c r="E8" s="346"/>
      <c r="F8" s="347"/>
      <c r="I8" s="99" t="e">
        <f>VLOOKUP(Instruction!C8,Ref_Invest!$D$49:$E$51,2,FALSE)</f>
        <v>#N/A</v>
      </c>
      <c r="W8" s="343" t="str">
        <f>IF(W13&gt;O13,"Le total des dépenses éligibles excède le total des dépenses présentées","")</f>
        <v/>
      </c>
      <c r="AA8" s="343" t="str">
        <f>IF(AA13&gt;Saisie_usager!V17,"Le total des dépenses éligibles excède le total des dépenses présentées","")</f>
        <v/>
      </c>
      <c r="AE8" s="343" t="str">
        <f>IF(AE13&gt;Saisie_usager!Y17,"Le total des dépenses éligible excède le total des dépenses présentées","")</f>
        <v/>
      </c>
      <c r="AF8" s="100"/>
      <c r="AJ8" s="326"/>
      <c r="CA8" s="300" t="s">
        <v>29</v>
      </c>
      <c r="CB8" s="300"/>
      <c r="CC8" s="300"/>
      <c r="CD8" s="300"/>
    </row>
    <row r="9" spans="3:85" ht="17.25" thickBot="1">
      <c r="W9" s="343"/>
      <c r="AA9" s="343"/>
      <c r="AE9" s="343"/>
      <c r="AF9" s="100"/>
      <c r="AJ9" s="327"/>
      <c r="CA9" s="300"/>
      <c r="CB9" s="300"/>
      <c r="CC9" s="300"/>
      <c r="CD9" s="300"/>
      <c r="CE9" s="301"/>
      <c r="CF9" s="301"/>
      <c r="CG9" s="301"/>
    </row>
    <row r="10" spans="3:85" ht="15" customHeight="1">
      <c r="C10" s="348" t="s">
        <v>30</v>
      </c>
      <c r="D10" s="348"/>
      <c r="E10" s="348"/>
      <c r="F10" s="348"/>
      <c r="M10" s="100" t="str">
        <f>IF(O13&lt;&gt;Saisie_usager!R17,"Le total des dépenses présentées est incohérent avec la saisie du demandeur","")</f>
        <v/>
      </c>
      <c r="N10" s="101"/>
      <c r="O10" s="100"/>
      <c r="P10" s="100"/>
      <c r="Q10" s="100"/>
      <c r="R10" s="100"/>
      <c r="S10" s="100"/>
      <c r="T10" s="100"/>
      <c r="U10" s="100"/>
      <c r="V10" s="100"/>
      <c r="W10" s="343"/>
      <c r="AA10" s="343"/>
      <c r="AE10" s="343"/>
      <c r="AF10" s="329" t="s">
        <v>31</v>
      </c>
      <c r="AG10" s="330"/>
      <c r="AH10" s="100"/>
      <c r="AI10" s="323" t="s">
        <v>32</v>
      </c>
      <c r="AJ10" s="323" t="s">
        <v>33</v>
      </c>
      <c r="CA10" s="300"/>
      <c r="CB10" s="300"/>
      <c r="CC10" s="300"/>
      <c r="CD10" s="300"/>
    </row>
    <row r="11" spans="3:85" ht="15" customHeight="1">
      <c r="C11" s="348"/>
      <c r="D11" s="348"/>
      <c r="E11" s="348"/>
      <c r="F11" s="348"/>
      <c r="M11" s="100"/>
      <c r="N11" s="101"/>
      <c r="O11" s="100"/>
      <c r="P11" s="100"/>
      <c r="Q11" s="100"/>
      <c r="R11" s="100"/>
      <c r="S11" s="100"/>
      <c r="T11" s="100"/>
      <c r="U11" s="100"/>
      <c r="V11" s="100"/>
      <c r="W11" s="343"/>
      <c r="X11" s="102"/>
      <c r="AA11" s="343"/>
      <c r="AE11" s="343"/>
      <c r="AF11" s="331"/>
      <c r="AG11" s="332"/>
      <c r="AH11" s="100"/>
      <c r="AI11" s="324"/>
      <c r="AJ11" s="324"/>
      <c r="CA11" s="302" t="s">
        <v>34</v>
      </c>
      <c r="CB11" s="302"/>
      <c r="CC11" s="302"/>
      <c r="CD11" s="302"/>
    </row>
    <row r="12" spans="3:85" ht="17.25" thickBot="1">
      <c r="C12" s="348"/>
      <c r="D12" s="348"/>
      <c r="E12" s="348"/>
      <c r="F12" s="348"/>
      <c r="M12" s="100"/>
      <c r="N12" s="101"/>
      <c r="O12" s="100"/>
      <c r="P12" s="100"/>
      <c r="Q12" s="100"/>
      <c r="R12" s="100"/>
      <c r="S12" s="100"/>
      <c r="T12" s="100"/>
      <c r="U12" s="100"/>
      <c r="V12" s="100"/>
      <c r="W12" s="344"/>
      <c r="X12" s="102"/>
      <c r="AA12" s="344"/>
      <c r="AE12" s="344"/>
      <c r="AF12" s="333"/>
      <c r="AG12" s="334"/>
      <c r="AH12" s="100"/>
      <c r="AI12" s="325"/>
      <c r="AJ12" s="325"/>
      <c r="CA12" s="302"/>
      <c r="CB12" s="302"/>
      <c r="CC12" s="302"/>
      <c r="CD12" s="302"/>
      <c r="CE12" s="303"/>
      <c r="CF12" s="303"/>
      <c r="CG12" s="303"/>
    </row>
    <row r="13" spans="3:85">
      <c r="C13" s="348"/>
      <c r="D13" s="348"/>
      <c r="E13" s="348"/>
      <c r="F13" s="348"/>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35"/>
      <c r="AG13" s="109">
        <f>SUM($AG$20:$AG$120)</f>
        <v>0</v>
      </c>
      <c r="AH13" s="108" t="s">
        <v>36</v>
      </c>
      <c r="AI13" s="107">
        <f>SUM($AI$20:$AI$120)</f>
        <v>0</v>
      </c>
      <c r="AJ13" s="109"/>
      <c r="AQ13" s="1"/>
      <c r="BK13" s="1"/>
      <c r="CA13" s="302"/>
      <c r="CB13" s="302"/>
      <c r="CC13" s="302"/>
      <c r="CD13" s="302"/>
    </row>
    <row r="14" spans="3:85" ht="17.25" thickBot="1">
      <c r="C14" s="348"/>
      <c r="D14" s="348"/>
      <c r="E14" s="348"/>
      <c r="F14" s="348"/>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36"/>
      <c r="AG14" s="114"/>
      <c r="AH14" s="110" t="s">
        <v>37</v>
      </c>
      <c r="AI14" s="114">
        <f>AI16+AI17</f>
        <v>0</v>
      </c>
      <c r="AJ14" s="115" t="str">
        <f>IF(ISNA(I8),"",IF(AI14&lt;=$I$8,AI14,$I$8))</f>
        <v/>
      </c>
      <c r="BT14" s="212"/>
      <c r="CA14" s="300" t="s">
        <v>38</v>
      </c>
      <c r="CB14" s="300"/>
      <c r="CC14" s="300"/>
      <c r="CD14" s="300"/>
    </row>
    <row r="15" spans="3:85" ht="17.25" thickBot="1">
      <c r="C15" s="348"/>
      <c r="D15" s="348"/>
      <c r="E15" s="348"/>
      <c r="F15" s="348"/>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36"/>
      <c r="AG15" s="109">
        <f>SUMIF($A$20:$A$120,"i",AG$20:AG$120)</f>
        <v>0</v>
      </c>
      <c r="AH15" s="110" t="s">
        <v>39</v>
      </c>
      <c r="AI15" s="109">
        <f>SUMIF($A$20:$A$120,"i",AI$20:AI$120)</f>
        <v>0</v>
      </c>
      <c r="AJ15" s="116"/>
      <c r="AL15" s="375"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75"/>
      <c r="AN15" s="375"/>
      <c r="AO15" s="375"/>
      <c r="AQ15" s="369" t="s">
        <v>40</v>
      </c>
      <c r="AR15" s="370"/>
      <c r="AS15" s="370"/>
      <c r="AT15" s="370"/>
      <c r="AU15" s="370"/>
      <c r="AV15" s="370"/>
      <c r="AW15" s="370"/>
      <c r="AX15" s="370"/>
      <c r="AY15" s="370"/>
      <c r="AZ15" s="371"/>
      <c r="CA15" s="300"/>
      <c r="CB15" s="300"/>
      <c r="CC15" s="300"/>
      <c r="CD15" s="300"/>
      <c r="CE15" s="301"/>
      <c r="CF15" s="301"/>
      <c r="CG15" s="301"/>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36"/>
      <c r="AG16" s="114"/>
      <c r="AH16" s="110" t="s">
        <v>41</v>
      </c>
      <c r="AI16" s="114">
        <f>MIN(AI15,AI17/9)</f>
        <v>0</v>
      </c>
      <c r="AJ16" s="116" t="e">
        <f>IF($AI$14&lt;=$I$8,$AI16,AI16*$AJ$14/$AI$14)</f>
        <v>#N/A</v>
      </c>
      <c r="AL16" s="375"/>
      <c r="AM16" s="375"/>
      <c r="AN16" s="375"/>
      <c r="AO16" s="375"/>
      <c r="AQ16" s="372"/>
      <c r="AR16" s="373"/>
      <c r="AS16" s="373"/>
      <c r="AT16" s="373"/>
      <c r="AU16" s="373"/>
      <c r="AV16" s="373"/>
      <c r="AW16" s="373"/>
      <c r="AX16" s="373"/>
      <c r="AY16" s="373"/>
      <c r="AZ16" s="374"/>
      <c r="BK16" s="376" t="s">
        <v>42</v>
      </c>
      <c r="BL16" s="377"/>
      <c r="BM16" s="377"/>
      <c r="BN16" s="377"/>
      <c r="BO16" s="377"/>
      <c r="BP16" s="377"/>
      <c r="BQ16" s="377"/>
      <c r="BR16" s="377"/>
      <c r="BS16" s="377"/>
      <c r="BT16" s="377"/>
      <c r="BU16" s="377"/>
      <c r="BV16" s="377"/>
      <c r="BW16" s="205"/>
      <c r="BX16" s="206"/>
      <c r="CA16" s="300"/>
      <c r="CB16" s="300"/>
      <c r="CC16" s="300"/>
      <c r="CD16" s="300"/>
    </row>
    <row r="17" spans="1:85"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37"/>
      <c r="AG17" s="121">
        <f>$AG$13-$AG$15</f>
        <v>0</v>
      </c>
      <c r="AH17" s="122" t="s">
        <v>43</v>
      </c>
      <c r="AI17" s="121">
        <f>AI13-AI15</f>
        <v>0</v>
      </c>
      <c r="AJ17" s="116" t="e">
        <f>IF($AI$14&lt;=$I$8,$AI17,AI17*$AJ$14/$AI$14)</f>
        <v>#N/A</v>
      </c>
      <c r="AL17" s="375"/>
      <c r="AM17" s="375"/>
      <c r="AN17" s="375"/>
      <c r="AO17" s="375"/>
      <c r="CA17" s="302" t="s">
        <v>44</v>
      </c>
      <c r="CB17" s="302"/>
      <c r="CC17" s="302"/>
      <c r="CD17" s="302"/>
    </row>
    <row r="18" spans="1:85" ht="15.75" customHeight="1">
      <c r="C18" s="266" t="s">
        <v>45</v>
      </c>
      <c r="D18" s="267"/>
      <c r="E18" s="267"/>
      <c r="F18" s="363"/>
      <c r="G18" s="266" t="s">
        <v>46</v>
      </c>
      <c r="H18" s="267"/>
      <c r="I18" s="363"/>
      <c r="J18" s="365" t="s">
        <v>47</v>
      </c>
      <c r="K18" s="366"/>
      <c r="L18" s="367"/>
      <c r="M18" s="354" t="s">
        <v>48</v>
      </c>
      <c r="N18" s="355"/>
      <c r="O18" s="355"/>
      <c r="P18" s="355"/>
      <c r="Q18" s="355"/>
      <c r="R18" s="355"/>
      <c r="S18" s="355"/>
      <c r="T18" s="355"/>
      <c r="U18" s="355"/>
      <c r="V18" s="355"/>
      <c r="W18" s="356"/>
      <c r="X18" s="357" t="s">
        <v>16</v>
      </c>
      <c r="Y18" s="358"/>
      <c r="Z18" s="358"/>
      <c r="AA18" s="359"/>
      <c r="AB18" s="360" t="s">
        <v>17</v>
      </c>
      <c r="AC18" s="361"/>
      <c r="AD18" s="361"/>
      <c r="AE18" s="362"/>
      <c r="AF18" s="338" t="s">
        <v>49</v>
      </c>
      <c r="AG18" s="123"/>
      <c r="AH18" s="124"/>
      <c r="AI18" s="123"/>
      <c r="AJ18" s="123"/>
      <c r="AL18" s="375"/>
      <c r="AM18" s="375"/>
      <c r="AN18" s="375"/>
      <c r="AO18" s="375"/>
      <c r="AQ18" s="288" t="s">
        <v>50</v>
      </c>
      <c r="AR18" s="273"/>
      <c r="AS18" s="273"/>
      <c r="AT18" s="274"/>
      <c r="AU18" s="273" t="s">
        <v>51</v>
      </c>
      <c r="AV18" s="273"/>
      <c r="AW18" s="273"/>
      <c r="AX18" s="274"/>
      <c r="AY18" s="125"/>
      <c r="AZ18" s="126">
        <f>SUM(AY20:AZ79)</f>
        <v>0</v>
      </c>
      <c r="BK18" s="378" t="s">
        <v>52</v>
      </c>
      <c r="BL18" s="379"/>
      <c r="BM18" s="379"/>
      <c r="BN18" s="379"/>
      <c r="BO18" s="382" t="s">
        <v>51</v>
      </c>
      <c r="BP18" s="379"/>
      <c r="BQ18" s="379"/>
      <c r="BR18" s="379"/>
      <c r="BS18" s="125"/>
      <c r="BT18" s="209">
        <f>SUM(BS20:BT79)</f>
        <v>0</v>
      </c>
      <c r="BU18" s="125"/>
      <c r="BV18" s="209">
        <f>SUM(BU20:BV79)</f>
        <v>0</v>
      </c>
      <c r="BW18" s="125"/>
      <c r="BX18" s="126">
        <f>SUM(BY20:BY79)</f>
        <v>0</v>
      </c>
      <c r="CA18" s="302"/>
      <c r="CB18" s="302"/>
      <c r="CC18" s="302"/>
      <c r="CD18" s="302"/>
      <c r="CE18" s="301"/>
      <c r="CF18" s="301"/>
      <c r="CG18" s="301"/>
    </row>
    <row r="19" spans="1:85" ht="77.099999999999994" customHeight="1" thickBot="1">
      <c r="C19" s="269"/>
      <c r="D19" s="270"/>
      <c r="E19" s="270"/>
      <c r="F19" s="364"/>
      <c r="G19" s="269"/>
      <c r="H19" s="270"/>
      <c r="I19" s="364"/>
      <c r="J19" s="127" t="s">
        <v>53</v>
      </c>
      <c r="K19" s="128" t="s">
        <v>54</v>
      </c>
      <c r="L19" s="129" t="s">
        <v>55</v>
      </c>
      <c r="M19" s="130" t="s">
        <v>56</v>
      </c>
      <c r="N19" s="131" t="s">
        <v>57</v>
      </c>
      <c r="O19" s="131" t="s">
        <v>23</v>
      </c>
      <c r="P19" s="351" t="s">
        <v>58</v>
      </c>
      <c r="Q19" s="352"/>
      <c r="R19" s="352"/>
      <c r="S19" s="353"/>
      <c r="T19" s="351" t="s">
        <v>59</v>
      </c>
      <c r="U19" s="352"/>
      <c r="V19" s="353"/>
      <c r="W19" s="132" t="s">
        <v>60</v>
      </c>
      <c r="X19" s="133" t="s">
        <v>25</v>
      </c>
      <c r="Y19" s="134" t="s">
        <v>22</v>
      </c>
      <c r="Z19" s="134" t="s">
        <v>26</v>
      </c>
      <c r="AA19" s="135" t="s">
        <v>60</v>
      </c>
      <c r="AB19" s="92" t="s">
        <v>25</v>
      </c>
      <c r="AC19" s="93" t="s">
        <v>22</v>
      </c>
      <c r="AD19" s="93" t="s">
        <v>26</v>
      </c>
      <c r="AE19" s="94" t="s">
        <v>60</v>
      </c>
      <c r="AF19" s="339"/>
      <c r="AG19" s="136" t="s">
        <v>61</v>
      </c>
      <c r="AH19" s="137" t="s">
        <v>62</v>
      </c>
      <c r="AI19" s="138" t="s">
        <v>32</v>
      </c>
      <c r="AJ19" s="139" t="s">
        <v>63</v>
      </c>
      <c r="AL19" s="375"/>
      <c r="AM19" s="375"/>
      <c r="AN19" s="375"/>
      <c r="AO19" s="375"/>
      <c r="AQ19" s="328"/>
      <c r="AR19" s="276"/>
      <c r="AS19" s="276"/>
      <c r="AT19" s="277"/>
      <c r="AU19" s="276"/>
      <c r="AV19" s="276"/>
      <c r="AW19" s="276"/>
      <c r="AX19" s="277"/>
      <c r="AY19" s="315" t="s">
        <v>64</v>
      </c>
      <c r="AZ19" s="316"/>
      <c r="BK19" s="380"/>
      <c r="BL19" s="381"/>
      <c r="BM19" s="381"/>
      <c r="BN19" s="381"/>
      <c r="BO19" s="315"/>
      <c r="BP19" s="381"/>
      <c r="BQ19" s="381"/>
      <c r="BR19" s="381"/>
      <c r="BS19" s="315" t="s">
        <v>65</v>
      </c>
      <c r="BT19" s="381"/>
      <c r="BU19" s="315" t="s">
        <v>66</v>
      </c>
      <c r="BV19" s="381"/>
      <c r="BW19" s="383" t="s">
        <v>67</v>
      </c>
      <c r="BX19" s="298"/>
      <c r="CA19" s="210"/>
      <c r="CB19" s="210"/>
      <c r="CC19" s="210"/>
      <c r="CD19" s="52" t="str">
        <f>IF(OR(CE7="",CE9="",AND(CE9="OUI",CE12=""),CE15="",CE18=""),"Renseigner tous les critères de majoration","")</f>
        <v>Renseigner tous les critères de majoration</v>
      </c>
    </row>
    <row r="20" spans="1:85" ht="15.6" customHeight="1">
      <c r="A20" s="96" t="str">
        <f>IF(C20=" ","",VLOOKUP(C20,Ref_Invest!$E$3:$H$38,4,FALSE))</f>
        <v/>
      </c>
      <c r="B20" s="96" t="str">
        <f>IF(C20&lt;&gt;" ",1+B19,"")</f>
        <v/>
      </c>
      <c r="C20" s="340" t="str">
        <f>IF(Saisie_usager!F20&lt;&gt;"",Saisie_usager!F20," ")</f>
        <v xml:space="preserve"> </v>
      </c>
      <c r="D20" s="341"/>
      <c r="E20" s="341"/>
      <c r="F20" s="342"/>
      <c r="G20" s="340" t="str">
        <f>IF(Saisie_usager!J20&lt;&gt;"",Saisie_usager!J20,"")</f>
        <v/>
      </c>
      <c r="H20" s="341"/>
      <c r="I20" s="342"/>
      <c r="J20" s="140" t="str">
        <f>IF(Saisie_usager!M20&lt;&gt;"",Saisie_usager!M20,"")</f>
        <v/>
      </c>
      <c r="K20" s="67"/>
      <c r="L20" s="141" t="str">
        <f>IF(K20="",Saisie_usager!O20,K20*VLOOKUP($C20,Ref_Invest!$E$3:$K$36,7,FALSE))</f>
        <v/>
      </c>
      <c r="M20" s="142" t="str">
        <f>IF(Saisie_usager!P20&lt;&gt;"",Saisie_usager!P20,"")</f>
        <v/>
      </c>
      <c r="N20" s="9" t="str">
        <f>IF(Saisie_usager!Q20&lt;&gt;"",Saisie_usager!Q20,"")</f>
        <v/>
      </c>
      <c r="O20" s="143" t="str">
        <f>IF(Saisie_usager!R20&lt;&gt;"",Saisie_usager!R20,"")</f>
        <v/>
      </c>
      <c r="P20" s="320" t="str">
        <f>IF(Saisie_usager!F20&lt;&gt;"",Saisie_usager!F20,"")</f>
        <v/>
      </c>
      <c r="Q20" s="321"/>
      <c r="R20" s="321"/>
      <c r="S20" s="322"/>
      <c r="T20" s="349"/>
      <c r="U20" s="350"/>
      <c r="V20" s="350"/>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IF(ISNA(VLOOKUP(P20,Ref_Invest!$E$3:$F$36,2,FALSE)),"",IF(VLOOKUP(P20,Ref_Invest!$E$3:$F$36,2,FALSE)=0,"",VLOOKUP(P20,Ref_Invest!$E$3:$F$36,2,FALSE)))</f>
        <v/>
      </c>
      <c r="AI20" s="148" t="str">
        <f>IF(AH20&gt;0,IF(AG20="","",IF(VLOOKUP(C20,Ref_Invest!$E$3:$P$36,12,FALSE)&lt;AH20,AG20,AG20*AH20/VLOOKUP(C20,Ref_Invest!$E$3:$P$36,12,FALSE))),AG20)</f>
        <v/>
      </c>
      <c r="AJ20" s="149" t="str">
        <f>IF(AI20="","",IF(A20&lt;&gt;"i",AI20*$AJ$17/$AI$17,AI20/$AI$15*$AJ$16))</f>
        <v/>
      </c>
      <c r="AK20" s="72" t="str">
        <f>IF(C20="","",IF(ISNA(VLOOKUP(P20,Ref_Invest!$T$3:$U$36,2,FALSE)),"",VLOOKUP(P20,Ref_Invest!$T$3:$U$36,2,FALSE)))</f>
        <v/>
      </c>
      <c r="AL20" s="218" t="str">
        <f>IF(AND(W20&gt;Ref_Invest!$E$57,AA20="",AE20="",AF20&lt;&gt;"OUI"),"XX",IF(AND(W20&gt;Ref_Invest!$E$57,AE20="",AF20&lt;&gt;"OUI"),"XXX",IF(AND(W20&gt;=Ref_Invest!$E$56,AA20="",AF20&lt;&gt;"OUI"),"X","")))</f>
        <v/>
      </c>
      <c r="AM20" s="219" t="str">
        <f>IF(LEFT(P20,10)="Couverture","C","")&amp;IF(K20&gt;J20,"P","")</f>
        <v/>
      </c>
      <c r="AP20" s="75">
        <v>1</v>
      </c>
      <c r="AQ20" s="310" t="str">
        <f>IF(Ref_Invest!$F$61=0,IF(ISNA(VLOOKUP($AP20,Ref_Invest!$C$3:$D$36,2,FALSE))," ",VLOOKUP($AP20,Ref_Invest!$C$3:$D$36,2,FALSE)),IF(Ref_Invest!$F$61=1,IF(ISNA(VLOOKUP($AP20,Ref_Invest!$C$39:$D$47,2,FALSE))," ",VLOOKUP($AP20,Ref_Invest!$C$39:$D$47,2,FALSE))))</f>
        <v xml:space="preserve"> </v>
      </c>
      <c r="AR20" s="310"/>
      <c r="AS20" s="310"/>
      <c r="AT20" s="310"/>
      <c r="AU20" s="310" t="str">
        <f>IF(Ref_Invest!$F$61=1," ",IF(ISNA(VLOOKUP($AP20,Ref_Invest!$C$3:$E$36,3,FALSE))," ",VLOOKUP($AP20,Ref_Invest!$C$3:$E$36,3,FALSE)))</f>
        <v xml:space="preserve"> </v>
      </c>
      <c r="AV20" s="310"/>
      <c r="AW20" s="310"/>
      <c r="AX20" s="310"/>
      <c r="AY20" s="368" t="str">
        <f>IF(Ref_Invest!$F$61=0,IF(ISNA(VLOOKUP($AP20,Ref_Invest!$C$3:$Q$36,15,FALSE))," ",ROUND(VLOOKUP($AP20,Ref_Invest!$C$3:$Q$36,15,FALSE),2)),IF(Ref_Invest!$F$61=1,IF(ISNA(VLOOKUP($AP20,Ref_Invest!$C$39:$R$47,16,FALSE))," ",ROUND(VLOOKUP($AP20,Ref_Invest!$C$39:$R$47,16,FALSE),2))))</f>
        <v xml:space="preserve"> </v>
      </c>
      <c r="AZ20" s="368"/>
      <c r="BJ20" s="75">
        <v>1</v>
      </c>
      <c r="BK20" s="310" t="str">
        <f>IF(ISNA(VLOOKUP($BJ20,Ref_Invest!$B$3:$D$36,3,FALSE))," ",VLOOKUP($BJ20,Ref_Invest!$B$3:$D$36,3,FALSE))</f>
        <v xml:space="preserve"> </v>
      </c>
      <c r="BL20" s="310"/>
      <c r="BM20" s="310"/>
      <c r="BN20" s="310"/>
      <c r="BO20" s="310" t="str">
        <f>IF(ISNA(VLOOKUP($BJ20,Ref_Invest!$B$3:$E$36,4,FALSE))," ",VLOOKUP($BJ20,Ref_Invest!$B$3:$E$36,4,FALSE))</f>
        <v xml:space="preserve"> </v>
      </c>
      <c r="BP20" s="310"/>
      <c r="BQ20" s="310"/>
      <c r="BR20" s="310"/>
      <c r="BS20" s="368" t="str">
        <f>IF(ISNA(VLOOKUP($BJ20,Ref_Invest!$B$3:$Q$36,13,FALSE))," ",ROUND(VLOOKUP($BJ20,Ref_Invest!$B$3:$Q$36,13,FALSE),2))</f>
        <v xml:space="preserve"> </v>
      </c>
      <c r="BT20" s="368"/>
      <c r="BU20" s="368" t="str">
        <f>IF(ISNA(VLOOKUP($BJ20,Ref_Invest!$B$3:$Q$36,16,FALSE))," ",ROUND(VLOOKUP($BJ20,Ref_Invest!$B$3:$Q$36,16,FALSE),2))</f>
        <v xml:space="preserve"> </v>
      </c>
      <c r="BV20" s="368"/>
      <c r="BW20" s="368"/>
      <c r="BX20" s="368"/>
      <c r="BY20" s="299" t="str">
        <f>IF(BW20="",BU20,BW20)</f>
        <v xml:space="preserve"> </v>
      </c>
    </row>
    <row r="21" spans="1:85" ht="14.25" customHeight="1">
      <c r="A21" s="96" t="str">
        <f>IF(C21=" ","",VLOOKUP(C21,Ref_Invest!$E$3:$H$38,4,FALSE))</f>
        <v/>
      </c>
      <c r="B21" s="96" t="str">
        <f t="shared" ref="B21:B84" si="0">IF(C21&lt;&gt;" ",1+B20,"")</f>
        <v/>
      </c>
      <c r="C21" s="311" t="str">
        <f>IF(Saisie_usager!F21&lt;&gt;"",Saisie_usager!F21," ")</f>
        <v xml:space="preserve"> </v>
      </c>
      <c r="D21" s="312"/>
      <c r="E21" s="312"/>
      <c r="F21" s="313"/>
      <c r="G21" s="311" t="str">
        <f>IF(Saisie_usager!J21&lt;&gt;"",Saisie_usager!J21,"")</f>
        <v/>
      </c>
      <c r="H21" s="312"/>
      <c r="I21" s="313"/>
      <c r="J21" s="150" t="str">
        <f>IF(Saisie_usager!M21&lt;&gt;"",Saisie_usager!M21,"")</f>
        <v/>
      </c>
      <c r="K21" s="68"/>
      <c r="L21" s="151" t="str">
        <f>IF(K21="",Saisie_usager!O21,K21*VLOOKUP($C21,Ref_Invest!$E$3:$K$36,7,FALSE))</f>
        <v/>
      </c>
      <c r="M21" s="144" t="str">
        <f>IF(Saisie_usager!P21&lt;&gt;"",Saisie_usager!P21,"")</f>
        <v/>
      </c>
      <c r="N21" s="4" t="str">
        <f>IF(Saisie_usager!Q21&lt;&gt;"",Saisie_usager!Q21,"")</f>
        <v/>
      </c>
      <c r="O21" s="145" t="str">
        <f>IF(Saisie_usager!R21&lt;&gt;"",Saisie_usager!R21,"")</f>
        <v/>
      </c>
      <c r="P21" s="262" t="str">
        <f>IF(Saisie_usager!F21&lt;&gt;"",Saisie_usager!F21,"")</f>
        <v/>
      </c>
      <c r="Q21" s="314"/>
      <c r="R21" s="314"/>
      <c r="S21" s="260"/>
      <c r="T21" s="317"/>
      <c r="U21" s="318"/>
      <c r="V21" s="319"/>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IF(ISNA(VLOOKUP(P21,Ref_Invest!$E$3:$F$36,2,FALSE)),"",IF(VLOOKUP(P21,Ref_Invest!$E$3:$F$36,2,FALSE)=0,"",VLOOKUP(P21,Ref_Invest!$E$3:$F$36,2,FALSE)))</f>
        <v/>
      </c>
      <c r="AI21" s="152" t="str">
        <f>IF(AH21&gt;0,IF(AG21="","",IF(VLOOKUP(C21,Ref_Invest!$E$3:$P$36,12,FALSE)&lt;AH21,AG21,AG21*AH21/VLOOKUP(C21,Ref_Invest!$E$3:$P$36,12,FALSE))),AG21)</f>
        <v/>
      </c>
      <c r="AJ21" s="149" t="str">
        <f>IF(AI21="","",IF(A21&lt;&gt;"i",AI21*$AJ$17/$AI$17,AI21/$AI$15*$AJ$16))</f>
        <v/>
      </c>
      <c r="AK21" s="72" t="str">
        <f>IF(C21="","",IF(ISNA(VLOOKUP(P21,Ref_Invest!$T$3:$U$36,2,FALSE)),"",VLOOKUP(P21,Ref_Invest!$T$3:$U$36,2,FALSE)))</f>
        <v/>
      </c>
      <c r="AL21" s="218" t="str">
        <f>IF(AND(W21&gt;Ref_Invest!$E$57,AA21="",AE21="",AF21&lt;&gt;"OUI"),"XX",IF(AND(W21&gt;Ref_Invest!$E$57,AE21="",AF21&lt;&gt;"OUI"),"XXX",IF(AND(W21&gt;=Ref_Invest!$E$56,AA21="",AF21&lt;&gt;"OUI"),"X","")))</f>
        <v/>
      </c>
      <c r="AM21" s="219" t="str">
        <f t="shared" ref="AM21:AM84" si="2">IF(LEFT(P21,10)="Couverture","C","")&amp;IF(K21&gt;J21,"P","")</f>
        <v/>
      </c>
      <c r="AP21" s="75"/>
      <c r="AQ21" s="310"/>
      <c r="AR21" s="310"/>
      <c r="AS21" s="310"/>
      <c r="AT21" s="310"/>
      <c r="AU21" s="310"/>
      <c r="AV21" s="310"/>
      <c r="AW21" s="310"/>
      <c r="AX21" s="310"/>
      <c r="AY21" s="368"/>
      <c r="AZ21" s="368"/>
      <c r="BJ21" s="75"/>
      <c r="BK21" s="310"/>
      <c r="BL21" s="310"/>
      <c r="BM21" s="310"/>
      <c r="BN21" s="310"/>
      <c r="BO21" s="310"/>
      <c r="BP21" s="310"/>
      <c r="BQ21" s="310"/>
      <c r="BR21" s="310"/>
      <c r="BS21" s="368"/>
      <c r="BT21" s="368"/>
      <c r="BU21" s="368"/>
      <c r="BV21" s="368"/>
      <c r="BW21" s="368"/>
      <c r="BX21" s="368"/>
      <c r="BY21" s="299"/>
    </row>
    <row r="22" spans="1:85" ht="15" customHeight="1">
      <c r="A22" s="96" t="str">
        <f>IF(C22=" ","",VLOOKUP(C22,Ref_Invest!$E$3:$H$38,4,FALSE))</f>
        <v/>
      </c>
      <c r="B22" s="96" t="str">
        <f t="shared" si="0"/>
        <v/>
      </c>
      <c r="C22" s="311" t="str">
        <f>IF(Saisie_usager!F22&lt;&gt;"",Saisie_usager!F22," ")</f>
        <v xml:space="preserve"> </v>
      </c>
      <c r="D22" s="312"/>
      <c r="E22" s="312"/>
      <c r="F22" s="313"/>
      <c r="G22" s="311" t="str">
        <f>IF(Saisie_usager!J22&lt;&gt;"",Saisie_usager!J22,"")</f>
        <v/>
      </c>
      <c r="H22" s="312"/>
      <c r="I22" s="313"/>
      <c r="J22" s="208" t="str">
        <f>IF(Saisie_usager!M22&lt;&gt;"",Saisie_usager!M22,"")</f>
        <v/>
      </c>
      <c r="K22" s="68"/>
      <c r="L22" s="151" t="str">
        <f>IF(K22="",Saisie_usager!O22,K22*VLOOKUP($C22,Ref_Invest!$E$3:$K$36,7,FALSE))</f>
        <v/>
      </c>
      <c r="M22" s="144" t="str">
        <f>IF(Saisie_usager!P22&lt;&gt;"",Saisie_usager!P22,"")</f>
        <v/>
      </c>
      <c r="N22" s="4" t="str">
        <f>IF(Saisie_usager!Q22&lt;&gt;"",Saisie_usager!Q22,"")</f>
        <v/>
      </c>
      <c r="O22" s="145" t="str">
        <f>IF(Saisie_usager!R22&lt;&gt;"",Saisie_usager!R22,"")</f>
        <v/>
      </c>
      <c r="P22" s="262" t="str">
        <f>IF(Saisie_usager!F22&lt;&gt;"",Saisie_usager!F22,"")</f>
        <v/>
      </c>
      <c r="Q22" s="314"/>
      <c r="R22" s="314"/>
      <c r="S22" s="260"/>
      <c r="T22" s="317"/>
      <c r="U22" s="318"/>
      <c r="V22" s="319"/>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IF(ISNA(VLOOKUP(P22,Ref_Invest!$E$3:$F$36,2,FALSE)),"",IF(VLOOKUP(P22,Ref_Invest!$E$3:$F$36,2,FALSE)=0,"",VLOOKUP(P22,Ref_Invest!$E$3:$F$36,2,FALSE)))</f>
        <v/>
      </c>
      <c r="AI22" s="152" t="str">
        <f>IF(AH22&gt;0,IF(AG22="","",IF(VLOOKUP(C22,Ref_Invest!$E$3:$P$36,12,FALSE)&lt;AH22,AG22,AG22*AH22/VLOOKUP(C22,Ref_Invest!$E$3:$P$36,12,FALSE))),AG22)</f>
        <v/>
      </c>
      <c r="AJ22" s="149" t="str">
        <f t="shared" ref="AJ22:AJ85" si="3">IF(AI22="","",IF(A22&lt;&gt;"i",AI22*$AJ$17/$AI$17,AI22/$AI$15*$AJ$16))</f>
        <v/>
      </c>
      <c r="AK22" s="72" t="str">
        <f>IF(C22="","",IF(ISNA(VLOOKUP(P22,Ref_Invest!$T$3:$U$36,2,FALSE)),"",VLOOKUP(P22,Ref_Invest!$T$3:$U$36,2,FALSE)))</f>
        <v/>
      </c>
      <c r="AL22" s="218" t="str">
        <f>IF(AND(W22&gt;Ref_Invest!$E$57,AA22="",AE22="",AF22&lt;&gt;"OUI"),"XX",IF(AND(W22&gt;Ref_Invest!$E$57,AE22="",AF22&lt;&gt;"OUI"),"XXX",IF(AND(W22&gt;=Ref_Invest!$E$56,AA22="",AF22&lt;&gt;"OUI"),"X","")))</f>
        <v/>
      </c>
      <c r="AM22" s="219" t="str">
        <f t="shared" si="2"/>
        <v/>
      </c>
      <c r="AP22" s="75">
        <v>2</v>
      </c>
      <c r="AQ22" s="310" t="str">
        <f>IF(Ref_Invest!$F$61=0,IF(ISNA(VLOOKUP($AP22,Ref_Invest!$C$3:$D$36,2,FALSE))," ",VLOOKUP($AP22,Ref_Invest!$C$3:$D$36,2,FALSE)),IF(Ref_Invest!$F$61=1,IF(ISNA(VLOOKUP($AP22,Ref_Invest!$C$39:$D$47,2,FALSE))," ",VLOOKUP($AP22,Ref_Invest!$C$39:$D$47,2,FALSE))))</f>
        <v xml:space="preserve"> </v>
      </c>
      <c r="AR22" s="310"/>
      <c r="AS22" s="310"/>
      <c r="AT22" s="310"/>
      <c r="AU22" s="310" t="str">
        <f>IF(Ref_Invest!$F$61=1," ",IF(ISNA(VLOOKUP($AP22,Ref_Invest!$C$3:$E$36,3,FALSE))," ",VLOOKUP($AP22,Ref_Invest!$C$3:$E$36,3,FALSE)))</f>
        <v xml:space="preserve"> </v>
      </c>
      <c r="AV22" s="310"/>
      <c r="AW22" s="310"/>
      <c r="AX22" s="310"/>
      <c r="AY22" s="368" t="str">
        <f>IF(Ref_Invest!$F$61=0,IF(ISNA(VLOOKUP($AP22,Ref_Invest!$C$3:$Q$36,15,FALSE))," ",ROUND(VLOOKUP($AP22,Ref_Invest!$C$3:$Q$36,15,FALSE),2)),IF(Ref_Invest!$F$61=1,IF(ISNA(VLOOKUP($AP22,Ref_Invest!$C$39:$R$47,16,FALSE))," ",ROUND(VLOOKUP($AP22,Ref_Invest!$C$39:$R$47,16,FALSE),2))))</f>
        <v xml:space="preserve"> </v>
      </c>
      <c r="AZ22" s="368"/>
      <c r="BJ22" s="75">
        <v>2</v>
      </c>
      <c r="BK22" s="310" t="str">
        <f>IF(ISNA(VLOOKUP($BJ22,Ref_Invest!$B$3:$D$36,3,FALSE))," ",VLOOKUP($BJ22,Ref_Invest!$B$3:$D$36,3,FALSE))</f>
        <v xml:space="preserve"> </v>
      </c>
      <c r="BL22" s="310"/>
      <c r="BM22" s="310"/>
      <c r="BN22" s="310"/>
      <c r="BO22" s="310" t="str">
        <f>IF(ISNA(VLOOKUP($BJ22,Ref_Invest!$B$3:$E$36,4,FALSE))," ",VLOOKUP($BJ22,Ref_Invest!$B$3:$E$36,4,FALSE))</f>
        <v xml:space="preserve"> </v>
      </c>
      <c r="BP22" s="310"/>
      <c r="BQ22" s="310"/>
      <c r="BR22" s="310"/>
      <c r="BS22" s="368" t="str">
        <f>IF(ISNA(VLOOKUP($BJ22,Ref_Invest!$B$3:$Q$36,13,FALSE))," ",ROUND(VLOOKUP($BJ22,Ref_Invest!$B$3:$Q$36,13,FALSE),2))</f>
        <v xml:space="preserve"> </v>
      </c>
      <c r="BT22" s="368"/>
      <c r="BU22" s="368" t="str">
        <f>IF(ISNA(VLOOKUP($BJ22,Ref_Invest!$B$3:$Q$36,16,FALSE))," ",ROUND(VLOOKUP($BJ22,Ref_Invest!$B$3:$Q$36,16,FALSE),2))</f>
        <v xml:space="preserve"> </v>
      </c>
      <c r="BV22" s="368"/>
      <c r="BW22" s="368"/>
      <c r="BX22" s="368"/>
      <c r="BY22" s="299" t="str">
        <f t="shared" ref="BY22" si="4">IF(BW22="",BU22,BW22)</f>
        <v xml:space="preserve"> </v>
      </c>
    </row>
    <row r="23" spans="1:85">
      <c r="A23" s="96" t="str">
        <f>IF(C23=" ","",VLOOKUP(C23,Ref_Invest!$E$3:$H$38,4,FALSE))</f>
        <v/>
      </c>
      <c r="B23" s="96" t="str">
        <f t="shared" si="0"/>
        <v/>
      </c>
      <c r="C23" s="311" t="str">
        <f>IF(Saisie_usager!F23&lt;&gt;"",Saisie_usager!F23," ")</f>
        <v xml:space="preserve"> </v>
      </c>
      <c r="D23" s="312"/>
      <c r="E23" s="312"/>
      <c r="F23" s="313"/>
      <c r="G23" s="311" t="str">
        <f>IF(Saisie_usager!J23&lt;&gt;"",Saisie_usager!J23,"")</f>
        <v/>
      </c>
      <c r="H23" s="312"/>
      <c r="I23" s="313"/>
      <c r="J23" s="208" t="str">
        <f>IF(Saisie_usager!M23&lt;&gt;"",Saisie_usager!M23,"")</f>
        <v/>
      </c>
      <c r="K23" s="68"/>
      <c r="L23" s="151" t="str">
        <f>IF(K23="",Saisie_usager!O23,K23*VLOOKUP($C23,Ref_Invest!$E$3:$K$36,7,FALSE))</f>
        <v/>
      </c>
      <c r="M23" s="144" t="str">
        <f>IF(Saisie_usager!P23&lt;&gt;"",Saisie_usager!P23,"")</f>
        <v/>
      </c>
      <c r="N23" s="4" t="str">
        <f>IF(Saisie_usager!Q23&lt;&gt;"",Saisie_usager!Q23,"")</f>
        <v/>
      </c>
      <c r="O23" s="145" t="str">
        <f>IF(Saisie_usager!R23&lt;&gt;"",Saisie_usager!R23,"")</f>
        <v/>
      </c>
      <c r="P23" s="262" t="str">
        <f>IF(Saisie_usager!F23&lt;&gt;"",Saisie_usager!F23,"")</f>
        <v/>
      </c>
      <c r="Q23" s="314"/>
      <c r="R23" s="314"/>
      <c r="S23" s="260"/>
      <c r="T23" s="317"/>
      <c r="U23" s="318"/>
      <c r="V23" s="319"/>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IF(ISNA(VLOOKUP(P23,Ref_Invest!$E$3:$F$36,2,FALSE)),"",IF(VLOOKUP(P23,Ref_Invest!$E$3:$F$36,2,FALSE)=0,"",VLOOKUP(P23,Ref_Invest!$E$3:$F$36,2,FALSE)))</f>
        <v/>
      </c>
      <c r="AI23" s="152" t="str">
        <f>IF(AH23&gt;0,IF(AG23="","",IF(VLOOKUP(C23,Ref_Invest!$E$3:$P$36,12,FALSE)&lt;AH23,AG23,AG23*AH23/VLOOKUP(C23,Ref_Invest!$E$3:$P$36,12,FALSE))),AG23)</f>
        <v/>
      </c>
      <c r="AJ23" s="149" t="str">
        <f t="shared" si="3"/>
        <v/>
      </c>
      <c r="AK23" s="72" t="str">
        <f>IF(C23="","",IF(ISNA(VLOOKUP(P23,Ref_Invest!$T$3:$U$36,2,FALSE)),"",VLOOKUP(P23,Ref_Invest!$T$3:$U$36,2,FALSE)))</f>
        <v/>
      </c>
      <c r="AL23" s="218" t="str">
        <f>IF(AND(W23&gt;Ref_Invest!$E$57,AA23="",AE23="",AF23&lt;&gt;"OUI"),"XX",IF(AND(W23&gt;Ref_Invest!$E$57,AE23="",AF23&lt;&gt;"OUI"),"XXX",IF(AND(W23&gt;=Ref_Invest!$E$56,AA23="",AF23&lt;&gt;"OUI"),"X","")))</f>
        <v/>
      </c>
      <c r="AM23" s="219" t="str">
        <f t="shared" si="2"/>
        <v/>
      </c>
      <c r="AP23" s="75"/>
      <c r="AQ23" s="310"/>
      <c r="AR23" s="310"/>
      <c r="AS23" s="310"/>
      <c r="AT23" s="310"/>
      <c r="AU23" s="310"/>
      <c r="AV23" s="310"/>
      <c r="AW23" s="310"/>
      <c r="AX23" s="310"/>
      <c r="AY23" s="368"/>
      <c r="AZ23" s="368"/>
      <c r="BJ23" s="75"/>
      <c r="BK23" s="310"/>
      <c r="BL23" s="310"/>
      <c r="BM23" s="310"/>
      <c r="BN23" s="310"/>
      <c r="BO23" s="310"/>
      <c r="BP23" s="310"/>
      <c r="BQ23" s="310"/>
      <c r="BR23" s="310"/>
      <c r="BS23" s="368"/>
      <c r="BT23" s="368"/>
      <c r="BU23" s="368"/>
      <c r="BV23" s="368"/>
      <c r="BW23" s="368"/>
      <c r="BX23" s="368"/>
      <c r="BY23" s="299"/>
    </row>
    <row r="24" spans="1:85" ht="15" customHeight="1">
      <c r="A24" s="96" t="str">
        <f>IF(C24=" ","",VLOOKUP(C24,Ref_Invest!$E$3:$H$38,4,FALSE))</f>
        <v/>
      </c>
      <c r="B24" s="96" t="str">
        <f t="shared" si="0"/>
        <v/>
      </c>
      <c r="C24" s="311" t="str">
        <f>IF(Saisie_usager!F24&lt;&gt;"",Saisie_usager!F24," ")</f>
        <v xml:space="preserve"> </v>
      </c>
      <c r="D24" s="312"/>
      <c r="E24" s="312"/>
      <c r="F24" s="313"/>
      <c r="G24" s="311" t="str">
        <f>IF(Saisie_usager!J24&lt;&gt;"",Saisie_usager!J24,"")</f>
        <v/>
      </c>
      <c r="H24" s="312"/>
      <c r="I24" s="313"/>
      <c r="J24" s="208" t="str">
        <f>IF(Saisie_usager!M24&lt;&gt;"",Saisie_usager!M24,"")</f>
        <v/>
      </c>
      <c r="K24" s="68"/>
      <c r="L24" s="151" t="str">
        <f>IF(K24="",Saisie_usager!O24,K24*VLOOKUP($C24,Ref_Invest!$E$3:$K$36,7,FALSE))</f>
        <v/>
      </c>
      <c r="M24" s="144" t="str">
        <f>IF(Saisie_usager!P24&lt;&gt;"",Saisie_usager!P24,"")</f>
        <v/>
      </c>
      <c r="N24" s="4" t="str">
        <f>IF(Saisie_usager!Q24&lt;&gt;"",Saisie_usager!Q24,"")</f>
        <v/>
      </c>
      <c r="O24" s="145" t="str">
        <f>IF(Saisie_usager!R24&lt;&gt;"",Saisie_usager!R24,"")</f>
        <v/>
      </c>
      <c r="P24" s="262" t="str">
        <f>IF(Saisie_usager!F24&lt;&gt;"",Saisie_usager!F24,"")</f>
        <v/>
      </c>
      <c r="Q24" s="314"/>
      <c r="R24" s="314"/>
      <c r="S24" s="260"/>
      <c r="T24" s="317"/>
      <c r="U24" s="318"/>
      <c r="V24" s="319"/>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IF(ISNA(VLOOKUP(P24,Ref_Invest!$E$3:$F$36,2,FALSE)),"",IF(VLOOKUP(P24,Ref_Invest!$E$3:$F$36,2,FALSE)=0,"",VLOOKUP(P24,Ref_Invest!$E$3:$F$36,2,FALSE)))</f>
        <v/>
      </c>
      <c r="AI24" s="152" t="str">
        <f>IF(AH24&gt;0,IF(AG24="","",IF(VLOOKUP(C24,Ref_Invest!$E$3:$P$36,12,FALSE)&lt;AH24,AG24,AG24*AH24/VLOOKUP(C24,Ref_Invest!$E$3:$P$36,12,FALSE))),AG24)</f>
        <v/>
      </c>
      <c r="AJ24" s="149" t="str">
        <f t="shared" si="3"/>
        <v/>
      </c>
      <c r="AK24" s="72" t="str">
        <f>IF(C24="","",IF(ISNA(VLOOKUP(P24,Ref_Invest!$T$3:$U$36,2,FALSE)),"",VLOOKUP(P24,Ref_Invest!$T$3:$U$36,2,FALSE)))</f>
        <v/>
      </c>
      <c r="AL24" s="218" t="str">
        <f>IF(AND(W24&gt;Ref_Invest!$E$57,AA24="",AE24="",AF24&lt;&gt;"OUI"),"XX",IF(AND(W24&gt;Ref_Invest!$E$57,AE24="",AF24&lt;&gt;"OUI"),"XXX",IF(AND(W24&gt;=Ref_Invest!$E$56,AA24="",AF24&lt;&gt;"OUI"),"X","")))</f>
        <v/>
      </c>
      <c r="AM24" s="219" t="str">
        <f t="shared" si="2"/>
        <v/>
      </c>
      <c r="AP24" s="75">
        <v>3</v>
      </c>
      <c r="AQ24" s="310" t="str">
        <f>IF(Ref_Invest!$F$61=0,IF(ISNA(VLOOKUP($AP24,Ref_Invest!$C$3:$D$36,2,FALSE))," ",VLOOKUP($AP24,Ref_Invest!$C$3:$D$36,2,FALSE)),IF(Ref_Invest!$F$61=1,IF(ISNA(VLOOKUP($AP24,Ref_Invest!$C$39:$D$47,2,FALSE))," ",VLOOKUP($AP24,Ref_Invest!$C$39:$D$47,2,FALSE))))</f>
        <v xml:space="preserve"> </v>
      </c>
      <c r="AR24" s="310"/>
      <c r="AS24" s="310"/>
      <c r="AT24" s="310"/>
      <c r="AU24" s="310" t="str">
        <f>IF(Ref_Invest!$F$61=1," ",IF(ISNA(VLOOKUP($AP24,Ref_Invest!$C$3:$E$36,3,FALSE))," ",VLOOKUP($AP24,Ref_Invest!$C$3:$E$36,3,FALSE)))</f>
        <v xml:space="preserve"> </v>
      </c>
      <c r="AV24" s="310"/>
      <c r="AW24" s="310"/>
      <c r="AX24" s="310"/>
      <c r="AY24" s="368" t="str">
        <f>IF(Ref_Invest!$F$61=0,IF(ISNA(VLOOKUP($AP24,Ref_Invest!$C$3:$Q$36,15,FALSE))," ",ROUND(VLOOKUP($AP24,Ref_Invest!$C$3:$Q$36,15,FALSE),2)),IF(Ref_Invest!$F$61=1,IF(ISNA(VLOOKUP($AP24,Ref_Invest!$C$39:$R$47,16,FALSE))," ",ROUND(VLOOKUP($AP24,Ref_Invest!$C$39:$R$47,16,FALSE),2))))</f>
        <v xml:space="preserve"> </v>
      </c>
      <c r="AZ24" s="368"/>
      <c r="BJ24" s="75">
        <v>3</v>
      </c>
      <c r="BK24" s="310" t="str">
        <f>IF(ISNA(VLOOKUP($BJ24,Ref_Invest!$B$3:$D$36,3,FALSE))," ",VLOOKUP($BJ24,Ref_Invest!$B$3:$D$36,3,FALSE))</f>
        <v xml:space="preserve"> </v>
      </c>
      <c r="BL24" s="310"/>
      <c r="BM24" s="310"/>
      <c r="BN24" s="310"/>
      <c r="BO24" s="310" t="str">
        <f>IF(ISNA(VLOOKUP($BJ24,Ref_Invest!$B$3:$E$36,4,FALSE))," ",VLOOKUP($BJ24,Ref_Invest!$B$3:$E$36,4,FALSE))</f>
        <v xml:space="preserve"> </v>
      </c>
      <c r="BP24" s="310"/>
      <c r="BQ24" s="310"/>
      <c r="BR24" s="310"/>
      <c r="BS24" s="368" t="str">
        <f>IF(ISNA(VLOOKUP($BJ24,Ref_Invest!$B$3:$Q$36,13,FALSE))," ",ROUND(VLOOKUP($BJ24,Ref_Invest!$B$3:$Q$36,13,FALSE),2))</f>
        <v xml:space="preserve"> </v>
      </c>
      <c r="BT24" s="368"/>
      <c r="BU24" s="368" t="str">
        <f>IF(ISNA(VLOOKUP($BJ24,Ref_Invest!$B$3:$Q$36,16,FALSE))," ",ROUND(VLOOKUP($BJ24,Ref_Invest!$B$3:$Q$36,16,FALSE),2))</f>
        <v xml:space="preserve"> </v>
      </c>
      <c r="BV24" s="368"/>
      <c r="BW24" s="368"/>
      <c r="BX24" s="368"/>
      <c r="BY24" s="299" t="str">
        <f t="shared" ref="BY24" si="5">IF(BW24="",BU24,BW24)</f>
        <v xml:space="preserve"> </v>
      </c>
    </row>
    <row r="25" spans="1:85">
      <c r="A25" s="96" t="str">
        <f>IF(C25=" ","",VLOOKUP(C25,Ref_Invest!$E$3:$H$38,4,FALSE))</f>
        <v/>
      </c>
      <c r="B25" s="96" t="str">
        <f t="shared" si="0"/>
        <v/>
      </c>
      <c r="C25" s="311" t="str">
        <f>IF(Saisie_usager!F25&lt;&gt;"",Saisie_usager!F25," ")</f>
        <v xml:space="preserve"> </v>
      </c>
      <c r="D25" s="312"/>
      <c r="E25" s="312"/>
      <c r="F25" s="313"/>
      <c r="G25" s="311" t="str">
        <f>IF(Saisie_usager!J25&lt;&gt;"",Saisie_usager!J25,"")</f>
        <v/>
      </c>
      <c r="H25" s="312"/>
      <c r="I25" s="313"/>
      <c r="J25" s="208" t="str">
        <f>IF(Saisie_usager!M25&lt;&gt;"",Saisie_usager!M25,"")</f>
        <v/>
      </c>
      <c r="K25" s="68"/>
      <c r="L25" s="151" t="str">
        <f>IF(K25="",Saisie_usager!O25,K25*VLOOKUP($C25,Ref_Invest!$E$3:$K$36,7,FALSE))</f>
        <v/>
      </c>
      <c r="M25" s="144" t="str">
        <f>IF(Saisie_usager!P25&lt;&gt;"",Saisie_usager!P25,"")</f>
        <v/>
      </c>
      <c r="N25" s="4" t="str">
        <f>IF(Saisie_usager!Q25&lt;&gt;"",Saisie_usager!Q25,"")</f>
        <v/>
      </c>
      <c r="O25" s="145" t="str">
        <f>IF(Saisie_usager!R25&lt;&gt;"",Saisie_usager!R25,"")</f>
        <v/>
      </c>
      <c r="P25" s="262" t="str">
        <f>IF(Saisie_usager!F25&lt;&gt;"",Saisie_usager!F25,"")</f>
        <v/>
      </c>
      <c r="Q25" s="314"/>
      <c r="R25" s="314"/>
      <c r="S25" s="260"/>
      <c r="T25" s="317"/>
      <c r="U25" s="318"/>
      <c r="V25" s="319"/>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IF(ISNA(VLOOKUP(P25,Ref_Invest!$E$3:$F$36,2,FALSE)),"",IF(VLOOKUP(P25,Ref_Invest!$E$3:$F$36,2,FALSE)=0,"",VLOOKUP(P25,Ref_Invest!$E$3:$F$36,2,FALSE)))</f>
        <v/>
      </c>
      <c r="AI25" s="152" t="str">
        <f>IF(AH25&gt;0,IF(AG25="","",IF(VLOOKUP(C25,Ref_Invest!$E$3:$P$36,12,FALSE)&lt;AH25,AG25,AG25*AH25/VLOOKUP(C25,Ref_Invest!$E$3:$P$36,12,FALSE))),AG25)</f>
        <v/>
      </c>
      <c r="AJ25" s="149" t="str">
        <f t="shared" si="3"/>
        <v/>
      </c>
      <c r="AK25" s="72" t="str">
        <f>IF(C25="","",IF(ISNA(VLOOKUP(P25,Ref_Invest!$T$3:$U$36,2,FALSE)),"",VLOOKUP(P25,Ref_Invest!$T$3:$U$36,2,FALSE)))</f>
        <v/>
      </c>
      <c r="AL25" s="218" t="str">
        <f>IF(AND(W25&gt;Ref_Invest!$E$57,AA25="",AE25="",AF25&lt;&gt;"OUI"),"XX",IF(AND(W25&gt;Ref_Invest!$E$57,AE25="",AF25&lt;&gt;"OUI"),"XXX",IF(AND(W25&gt;=Ref_Invest!$E$56,AA25="",AF25&lt;&gt;"OUI"),"X","")))</f>
        <v/>
      </c>
      <c r="AM25" s="219" t="str">
        <f t="shared" si="2"/>
        <v/>
      </c>
      <c r="AP25" s="75"/>
      <c r="AQ25" s="310"/>
      <c r="AR25" s="310"/>
      <c r="AS25" s="310"/>
      <c r="AT25" s="310"/>
      <c r="AU25" s="310"/>
      <c r="AV25" s="310"/>
      <c r="AW25" s="310"/>
      <c r="AX25" s="310"/>
      <c r="AY25" s="368"/>
      <c r="AZ25" s="368"/>
      <c r="BJ25" s="75"/>
      <c r="BK25" s="310"/>
      <c r="BL25" s="310"/>
      <c r="BM25" s="310"/>
      <c r="BN25" s="310"/>
      <c r="BO25" s="310"/>
      <c r="BP25" s="310"/>
      <c r="BQ25" s="310"/>
      <c r="BR25" s="310"/>
      <c r="BS25" s="368"/>
      <c r="BT25" s="368"/>
      <c r="BU25" s="368"/>
      <c r="BV25" s="368"/>
      <c r="BW25" s="368"/>
      <c r="BX25" s="368"/>
      <c r="BY25" s="299"/>
    </row>
    <row r="26" spans="1:85" ht="15" customHeight="1">
      <c r="A26" s="96" t="str">
        <f>IF(C26=" ","",VLOOKUP(C26,Ref_Invest!$E$3:$H$38,4,FALSE))</f>
        <v/>
      </c>
      <c r="B26" s="96" t="str">
        <f t="shared" si="0"/>
        <v/>
      </c>
      <c r="C26" s="311" t="str">
        <f>IF(Saisie_usager!F26&lt;&gt;"",Saisie_usager!F26," ")</f>
        <v xml:space="preserve"> </v>
      </c>
      <c r="D26" s="312"/>
      <c r="E26" s="312"/>
      <c r="F26" s="313"/>
      <c r="G26" s="311" t="str">
        <f>IF(Saisie_usager!J26&lt;&gt;"",Saisie_usager!J26,"")</f>
        <v/>
      </c>
      <c r="H26" s="312"/>
      <c r="I26" s="313"/>
      <c r="J26" s="208" t="str">
        <f>IF(Saisie_usager!M26&lt;&gt;"",Saisie_usager!M26,"")</f>
        <v/>
      </c>
      <c r="K26" s="68"/>
      <c r="L26" s="151" t="str">
        <f>IF(K26="",Saisie_usager!O26,K26*VLOOKUP($C26,Ref_Invest!$E$3:$K$36,7,FALSE))</f>
        <v/>
      </c>
      <c r="M26" s="144" t="str">
        <f>IF(Saisie_usager!P26&lt;&gt;"",Saisie_usager!P26,"")</f>
        <v/>
      </c>
      <c r="N26" s="4" t="str">
        <f>IF(Saisie_usager!Q26&lt;&gt;"",Saisie_usager!Q26,"")</f>
        <v/>
      </c>
      <c r="O26" s="145" t="str">
        <f>IF(Saisie_usager!R26&lt;&gt;"",Saisie_usager!R26,"")</f>
        <v/>
      </c>
      <c r="P26" s="262" t="str">
        <f>IF(Saisie_usager!F26&lt;&gt;"",Saisie_usager!F26,"")</f>
        <v/>
      </c>
      <c r="Q26" s="314"/>
      <c r="R26" s="314"/>
      <c r="S26" s="260"/>
      <c r="T26" s="317"/>
      <c r="U26" s="318"/>
      <c r="V26" s="319"/>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IF(ISNA(VLOOKUP(P26,Ref_Invest!$E$3:$F$36,2,FALSE)),"",IF(VLOOKUP(P26,Ref_Invest!$E$3:$F$36,2,FALSE)=0,"",VLOOKUP(P26,Ref_Invest!$E$3:$F$36,2,FALSE)))</f>
        <v/>
      </c>
      <c r="AI26" s="152" t="str">
        <f>IF(AH26&gt;0,IF(AG26="","",IF(VLOOKUP(C26,Ref_Invest!$E$3:$P$36,12,FALSE)&lt;AH26,AG26,AG26*AH26/VLOOKUP(C26,Ref_Invest!$E$3:$P$36,12,FALSE))),AG26)</f>
        <v/>
      </c>
      <c r="AJ26" s="149" t="str">
        <f t="shared" si="3"/>
        <v/>
      </c>
      <c r="AK26" s="72" t="str">
        <f>IF(C26="","",IF(ISNA(VLOOKUP(P26,Ref_Invest!$T$3:$U$36,2,FALSE)),"",VLOOKUP(P26,Ref_Invest!$T$3:$U$36,2,FALSE)))</f>
        <v/>
      </c>
      <c r="AL26" s="218" t="str">
        <f>IF(AND(W26&gt;Ref_Invest!$E$57,AA26="",AE26="",AF26&lt;&gt;"OUI"),"XX",IF(AND(W26&gt;Ref_Invest!$E$57,AE26="",AF26&lt;&gt;"OUI"),"XXX",IF(AND(W26&gt;=Ref_Invest!$E$56,AA26="",AF26&lt;&gt;"OUI"),"X","")))</f>
        <v/>
      </c>
      <c r="AM26" s="219" t="str">
        <f t="shared" si="2"/>
        <v/>
      </c>
      <c r="AP26" s="75">
        <v>4</v>
      </c>
      <c r="AQ26" s="310" t="str">
        <f>IF(Ref_Invest!$F$61=0,IF(ISNA(VLOOKUP($AP26,Ref_Invest!$C$3:$D$36,2,FALSE))," ",VLOOKUP($AP26,Ref_Invest!$C$3:$D$36,2,FALSE)),IF(Ref_Invest!$F$61=1,IF(ISNA(VLOOKUP($AP26,Ref_Invest!$C$39:$D$47,2,FALSE))," ",VLOOKUP($AP26,Ref_Invest!$C$39:$D$47,2,FALSE))))</f>
        <v xml:space="preserve"> </v>
      </c>
      <c r="AR26" s="310"/>
      <c r="AS26" s="310"/>
      <c r="AT26" s="310"/>
      <c r="AU26" s="310" t="str">
        <f>IF(Ref_Invest!$F$61=1," ",IF(ISNA(VLOOKUP($AP26,Ref_Invest!$C$3:$E$36,3,FALSE))," ",VLOOKUP($AP26,Ref_Invest!$C$3:$E$36,3,FALSE)))</f>
        <v xml:space="preserve"> </v>
      </c>
      <c r="AV26" s="310"/>
      <c r="AW26" s="310"/>
      <c r="AX26" s="310"/>
      <c r="AY26" s="368" t="str">
        <f>IF(Ref_Invest!$F$61=0,IF(ISNA(VLOOKUP($AP26,Ref_Invest!$C$3:$Q$36,15,FALSE))," ",ROUND(VLOOKUP($AP26,Ref_Invest!$C$3:$Q$36,15,FALSE),2)),IF(Ref_Invest!$F$61=1,IF(ISNA(VLOOKUP($AP26,Ref_Invest!$C$39:$R$47,16,FALSE))," ",ROUND(VLOOKUP($AP26,Ref_Invest!$C$39:$R$47,16,FALSE),2))))</f>
        <v xml:space="preserve"> </v>
      </c>
      <c r="AZ26" s="368"/>
      <c r="BJ26" s="75">
        <v>4</v>
      </c>
      <c r="BK26" s="310" t="str">
        <f>IF(ISNA(VLOOKUP($BJ26,Ref_Invest!$B$3:$D$36,3,FALSE))," ",VLOOKUP($BJ26,Ref_Invest!$B$3:$D$36,3,FALSE))</f>
        <v xml:space="preserve"> </v>
      </c>
      <c r="BL26" s="310"/>
      <c r="BM26" s="310"/>
      <c r="BN26" s="310"/>
      <c r="BO26" s="310" t="str">
        <f>IF(ISNA(VLOOKUP($BJ26,Ref_Invest!$B$3:$E$36,4,FALSE))," ",VLOOKUP($BJ26,Ref_Invest!$B$3:$E$36,4,FALSE))</f>
        <v xml:space="preserve"> </v>
      </c>
      <c r="BP26" s="310"/>
      <c r="BQ26" s="310"/>
      <c r="BR26" s="310"/>
      <c r="BS26" s="368" t="str">
        <f>IF(ISNA(VLOOKUP($BJ26,Ref_Invest!$B$3:$Q$36,13,FALSE))," ",ROUND(VLOOKUP($BJ26,Ref_Invest!$B$3:$Q$36,13,FALSE),2))</f>
        <v xml:space="preserve"> </v>
      </c>
      <c r="BT26" s="368"/>
      <c r="BU26" s="368" t="str">
        <f>IF(ISNA(VLOOKUP($BJ26,Ref_Invest!$B$3:$Q$36,16,FALSE))," ",ROUND(VLOOKUP($BJ26,Ref_Invest!$B$3:$Q$36,16,FALSE),2))</f>
        <v xml:space="preserve"> </v>
      </c>
      <c r="BV26" s="368"/>
      <c r="BW26" s="368"/>
      <c r="BX26" s="368"/>
      <c r="BY26" s="299" t="str">
        <f t="shared" ref="BY26" si="6">IF(BW26="",BU26,BW26)</f>
        <v xml:space="preserve"> </v>
      </c>
    </row>
    <row r="27" spans="1:85">
      <c r="A27" s="96" t="str">
        <f>IF(C27=" ","",VLOOKUP(C27,Ref_Invest!$E$3:$H$38,4,FALSE))</f>
        <v/>
      </c>
      <c r="B27" s="96" t="str">
        <f t="shared" si="0"/>
        <v/>
      </c>
      <c r="C27" s="311" t="str">
        <f>IF(Saisie_usager!F27&lt;&gt;"",Saisie_usager!F27," ")</f>
        <v xml:space="preserve"> </v>
      </c>
      <c r="D27" s="312"/>
      <c r="E27" s="312"/>
      <c r="F27" s="313"/>
      <c r="G27" s="311" t="str">
        <f>IF(Saisie_usager!J27&lt;&gt;"",Saisie_usager!J27,"")</f>
        <v/>
      </c>
      <c r="H27" s="312"/>
      <c r="I27" s="313"/>
      <c r="J27" s="208" t="str">
        <f>IF(Saisie_usager!M27&lt;&gt;"",Saisie_usager!M27,"")</f>
        <v/>
      </c>
      <c r="K27" s="68"/>
      <c r="L27" s="151" t="str">
        <f>IF(K27="",Saisie_usager!O27,K27*VLOOKUP($C27,Ref_Invest!$E$3:$K$36,7,FALSE))</f>
        <v/>
      </c>
      <c r="M27" s="144" t="str">
        <f>IF(Saisie_usager!P27&lt;&gt;"",Saisie_usager!P27,"")</f>
        <v/>
      </c>
      <c r="N27" s="4" t="str">
        <f>IF(Saisie_usager!Q27&lt;&gt;"",Saisie_usager!Q27,"")</f>
        <v/>
      </c>
      <c r="O27" s="145" t="str">
        <f>IF(Saisie_usager!R27&lt;&gt;"",Saisie_usager!R27,"")</f>
        <v/>
      </c>
      <c r="P27" s="262" t="str">
        <f>IF(Saisie_usager!F27&lt;&gt;"",Saisie_usager!F27,"")</f>
        <v/>
      </c>
      <c r="Q27" s="314"/>
      <c r="R27" s="314"/>
      <c r="S27" s="260"/>
      <c r="T27" s="317"/>
      <c r="U27" s="318"/>
      <c r="V27" s="319"/>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IF(ISNA(VLOOKUP(P27,Ref_Invest!$E$3:$F$36,2,FALSE)),"",IF(VLOOKUP(P27,Ref_Invest!$E$3:$F$36,2,FALSE)=0,"",VLOOKUP(P27,Ref_Invest!$E$3:$F$36,2,FALSE)))</f>
        <v/>
      </c>
      <c r="AI27" s="152" t="str">
        <f>IF(AH27&gt;0,IF(AG27="","",IF(VLOOKUP(C27,Ref_Invest!$E$3:$P$36,12,FALSE)&lt;AH27,AG27,AG27*AH27/VLOOKUP(C27,Ref_Invest!$E$3:$P$36,12,FALSE))),AG27)</f>
        <v/>
      </c>
      <c r="AJ27" s="149" t="str">
        <f t="shared" si="3"/>
        <v/>
      </c>
      <c r="AK27" s="72" t="str">
        <f>IF(C27="","",IF(ISNA(VLOOKUP(P27,Ref_Invest!$T$3:$U$36,2,FALSE)),"",VLOOKUP(P27,Ref_Invest!$T$3:$U$36,2,FALSE)))</f>
        <v/>
      </c>
      <c r="AL27" s="218" t="str">
        <f>IF(AND(W27&gt;Ref_Invest!$E$57,AA27="",AE27="",AF27&lt;&gt;"OUI"),"XX",IF(AND(W27&gt;Ref_Invest!$E$57,AE27="",AF27&lt;&gt;"OUI"),"XXX",IF(AND(W27&gt;=Ref_Invest!$E$56,AA27="",AF27&lt;&gt;"OUI"),"X","")))</f>
        <v/>
      </c>
      <c r="AM27" s="219" t="str">
        <f t="shared" si="2"/>
        <v/>
      </c>
      <c r="AP27" s="75"/>
      <c r="AQ27" s="310"/>
      <c r="AR27" s="310"/>
      <c r="AS27" s="310"/>
      <c r="AT27" s="310"/>
      <c r="AU27" s="310"/>
      <c r="AV27" s="310"/>
      <c r="AW27" s="310"/>
      <c r="AX27" s="310"/>
      <c r="AY27" s="368"/>
      <c r="AZ27" s="368"/>
      <c r="BJ27" s="75"/>
      <c r="BK27" s="310"/>
      <c r="BL27" s="310"/>
      <c r="BM27" s="310"/>
      <c r="BN27" s="310"/>
      <c r="BO27" s="310"/>
      <c r="BP27" s="310"/>
      <c r="BQ27" s="310"/>
      <c r="BR27" s="310"/>
      <c r="BS27" s="368"/>
      <c r="BT27" s="368"/>
      <c r="BU27" s="368"/>
      <c r="BV27" s="368"/>
      <c r="BW27" s="368"/>
      <c r="BX27" s="368"/>
      <c r="BY27" s="299"/>
      <c r="CB27" s="213" t="str">
        <f>IF(LEFT(CE7,1)="R","RÉGION BRETAGNE","")</f>
        <v/>
      </c>
      <c r="CF27" s="305" t="e">
        <f>ROUNDDOWN(CD50*CD46,2)</f>
        <v>#VALUE!</v>
      </c>
      <c r="CG27" s="305"/>
    </row>
    <row r="28" spans="1:85">
      <c r="A28" s="96" t="str">
        <f>IF(C28=" ","",VLOOKUP(C28,Ref_Invest!$E$3:$H$38,4,FALSE))</f>
        <v/>
      </c>
      <c r="B28" s="96" t="str">
        <f t="shared" si="0"/>
        <v/>
      </c>
      <c r="C28" s="311" t="str">
        <f>IF(Saisie_usager!F28&lt;&gt;"",Saisie_usager!F28," ")</f>
        <v xml:space="preserve"> </v>
      </c>
      <c r="D28" s="312"/>
      <c r="E28" s="312"/>
      <c r="F28" s="313"/>
      <c r="G28" s="311" t="str">
        <f>IF(Saisie_usager!J28&lt;&gt;"",Saisie_usager!J28,"")</f>
        <v/>
      </c>
      <c r="H28" s="312"/>
      <c r="I28" s="313"/>
      <c r="J28" s="208" t="str">
        <f>IF(Saisie_usager!M28&lt;&gt;"",Saisie_usager!M28,"")</f>
        <v/>
      </c>
      <c r="K28" s="68"/>
      <c r="L28" s="151" t="str">
        <f>IF(K28="",Saisie_usager!O28,K28*VLOOKUP($C28,Ref_Invest!$E$3:$K$36,7,FALSE))</f>
        <v/>
      </c>
      <c r="M28" s="144" t="str">
        <f>IF(Saisie_usager!P28&lt;&gt;"",Saisie_usager!P28,"")</f>
        <v/>
      </c>
      <c r="N28" s="4" t="str">
        <f>IF(Saisie_usager!Q28&lt;&gt;"",Saisie_usager!Q28,"")</f>
        <v/>
      </c>
      <c r="O28" s="145" t="str">
        <f>IF(Saisie_usager!R28&lt;&gt;"",Saisie_usager!R28,"")</f>
        <v/>
      </c>
      <c r="P28" s="262" t="str">
        <f>IF(Saisie_usager!F28&lt;&gt;"",Saisie_usager!F28,"")</f>
        <v/>
      </c>
      <c r="Q28" s="314"/>
      <c r="R28" s="314"/>
      <c r="S28" s="260"/>
      <c r="T28" s="317"/>
      <c r="U28" s="318"/>
      <c r="V28" s="319"/>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IF(ISNA(VLOOKUP(P28,Ref_Invest!$E$3:$F$36,2,FALSE)),"",IF(VLOOKUP(P28,Ref_Invest!$E$3:$F$36,2,FALSE)=0,"",VLOOKUP(P28,Ref_Invest!$E$3:$F$36,2,FALSE)))</f>
        <v/>
      </c>
      <c r="AI28" s="152" t="str">
        <f>IF(AH28&gt;0,IF(AG28="","",IF(VLOOKUP(C28,Ref_Invest!$E$3:$P$36,12,FALSE)&lt;AH28,AG28,AG28*AH28/VLOOKUP(C28,Ref_Invest!$E$3:$P$36,12,FALSE))),AG28)</f>
        <v/>
      </c>
      <c r="AJ28" s="149" t="str">
        <f t="shared" si="3"/>
        <v/>
      </c>
      <c r="AK28" s="72" t="str">
        <f>IF(C28="","",IF(ISNA(VLOOKUP(P28,Ref_Invest!$T$3:$U$36,2,FALSE)),"",VLOOKUP(P28,Ref_Invest!$T$3:$U$36,2,FALSE)))</f>
        <v/>
      </c>
      <c r="AL28" s="218" t="str">
        <f>IF(AND(W28&gt;Ref_Invest!$E$57,AA28="",AE28="",AF28&lt;&gt;"OUI"),"XX",IF(AND(W28&gt;Ref_Invest!$E$57,AE28="",AF28&lt;&gt;"OUI"),"XXX",IF(AND(W28&gt;=Ref_Invest!$E$56,AA28="",AF28&lt;&gt;"OUI"),"X","")))</f>
        <v/>
      </c>
      <c r="AM28" s="219" t="str">
        <f t="shared" si="2"/>
        <v/>
      </c>
      <c r="AP28" s="75">
        <v>5</v>
      </c>
      <c r="AQ28" s="310" t="str">
        <f>IF(Ref_Invest!$F$61=0,IF(ISNA(VLOOKUP($AP28,Ref_Invest!$C$3:$D$36,2,FALSE))," ",VLOOKUP($AP28,Ref_Invest!$C$3:$D$36,2,FALSE)),IF(Ref_Invest!$F$61=1,IF(ISNA(VLOOKUP($AP28,Ref_Invest!$C$39:$D$47,2,FALSE))," ",VLOOKUP($AP28,Ref_Invest!$C$39:$D$47,2,FALSE))))</f>
        <v xml:space="preserve"> </v>
      </c>
      <c r="AR28" s="310"/>
      <c r="AS28" s="310"/>
      <c r="AT28" s="310"/>
      <c r="AU28" s="310" t="str">
        <f>IF(Ref_Invest!$F$61=1," ",IF(ISNA(VLOOKUP($AP28,Ref_Invest!$C$3:$E$36,3,FALSE))," ",VLOOKUP($AP28,Ref_Invest!$C$3:$E$36,3,FALSE)))</f>
        <v xml:space="preserve"> </v>
      </c>
      <c r="AV28" s="310"/>
      <c r="AW28" s="310"/>
      <c r="AX28" s="310"/>
      <c r="AY28" s="368" t="str">
        <f>IF(Ref_Invest!$F$61=0,IF(ISNA(VLOOKUP($AP28,Ref_Invest!$C$3:$Q$36,15,FALSE))," ",ROUND(VLOOKUP($AP28,Ref_Invest!$C$3:$Q$36,15,FALSE),2)),IF(Ref_Invest!$F$61=1,IF(ISNA(VLOOKUP($AP28,Ref_Invest!$C$39:$R$47,16,FALSE))," ",ROUND(VLOOKUP($AP28,Ref_Invest!$C$39:$R$47,16,FALSE),2))))</f>
        <v xml:space="preserve"> </v>
      </c>
      <c r="AZ28" s="368"/>
      <c r="BJ28" s="75">
        <v>5</v>
      </c>
      <c r="BK28" s="310" t="str">
        <f>IF(ISNA(VLOOKUP($BJ28,Ref_Invest!$B$3:$D$36,3,FALSE))," ",VLOOKUP($BJ28,Ref_Invest!$B$3:$D$36,3,FALSE))</f>
        <v xml:space="preserve"> </v>
      </c>
      <c r="BL28" s="310"/>
      <c r="BM28" s="310"/>
      <c r="BN28" s="310"/>
      <c r="BO28" s="310" t="str">
        <f>IF(ISNA(VLOOKUP($BJ28,Ref_Invest!$B$3:$E$36,4,FALSE))," ",VLOOKUP($BJ28,Ref_Invest!$B$3:$E$36,4,FALSE))</f>
        <v xml:space="preserve"> </v>
      </c>
      <c r="BP28" s="310"/>
      <c r="BQ28" s="310"/>
      <c r="BR28" s="310"/>
      <c r="BS28" s="368" t="str">
        <f>IF(ISNA(VLOOKUP($BJ28,Ref_Invest!$B$3:$Q$36,13,FALSE))," ",ROUND(VLOOKUP($BJ28,Ref_Invest!$B$3:$Q$36,13,FALSE),2))</f>
        <v xml:space="preserve"> </v>
      </c>
      <c r="BT28" s="368"/>
      <c r="BU28" s="368" t="str">
        <f>IF(ISNA(VLOOKUP($BJ28,Ref_Invest!$B$3:$Q$36,16,FALSE))," ",ROUND(VLOOKUP($BJ28,Ref_Invest!$B$3:$Q$36,16,FALSE),2))</f>
        <v xml:space="preserve"> </v>
      </c>
      <c r="BV28" s="368"/>
      <c r="BW28" s="368"/>
      <c r="BX28" s="368"/>
      <c r="BY28" s="299" t="str">
        <f t="shared" ref="BY28" si="7">IF(BW28="",BU28,BW28)</f>
        <v xml:space="preserve"> </v>
      </c>
    </row>
    <row r="29" spans="1:85">
      <c r="A29" s="96" t="str">
        <f>IF(C29=" ","",VLOOKUP(C29,Ref_Invest!$E$3:$H$38,4,FALSE))</f>
        <v/>
      </c>
      <c r="B29" s="96" t="str">
        <f t="shared" si="0"/>
        <v/>
      </c>
      <c r="C29" s="311" t="str">
        <f>IF(Saisie_usager!F29&lt;&gt;"",Saisie_usager!F29," ")</f>
        <v xml:space="preserve"> </v>
      </c>
      <c r="D29" s="312"/>
      <c r="E29" s="312"/>
      <c r="F29" s="313"/>
      <c r="G29" s="311" t="str">
        <f>IF(Saisie_usager!J29&lt;&gt;"",Saisie_usager!J29,"")</f>
        <v/>
      </c>
      <c r="H29" s="312"/>
      <c r="I29" s="313"/>
      <c r="J29" s="208" t="str">
        <f>IF(Saisie_usager!M29&lt;&gt;"",Saisie_usager!M29,"")</f>
        <v/>
      </c>
      <c r="K29" s="68"/>
      <c r="L29" s="151" t="str">
        <f>IF(K29="",Saisie_usager!O29,K29*VLOOKUP($C29,Ref_Invest!$E$3:$K$36,7,FALSE))</f>
        <v/>
      </c>
      <c r="M29" s="144" t="str">
        <f>IF(Saisie_usager!P29&lt;&gt;"",Saisie_usager!P29,"")</f>
        <v/>
      </c>
      <c r="N29" s="4" t="str">
        <f>IF(Saisie_usager!Q29&lt;&gt;"",Saisie_usager!Q29,"")</f>
        <v/>
      </c>
      <c r="O29" s="145" t="str">
        <f>IF(Saisie_usager!R29&lt;&gt;"",Saisie_usager!R29,"")</f>
        <v/>
      </c>
      <c r="P29" s="262" t="str">
        <f>IF(Saisie_usager!F29&lt;&gt;"",Saisie_usager!F29,"")</f>
        <v/>
      </c>
      <c r="Q29" s="314"/>
      <c r="R29" s="314"/>
      <c r="S29" s="260"/>
      <c r="T29" s="317"/>
      <c r="U29" s="318"/>
      <c r="V29" s="319"/>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IF(ISNA(VLOOKUP(P29,Ref_Invest!$E$3:$F$36,2,FALSE)),"",IF(VLOOKUP(P29,Ref_Invest!$E$3:$F$36,2,FALSE)=0,"",VLOOKUP(P29,Ref_Invest!$E$3:$F$36,2,FALSE)))</f>
        <v/>
      </c>
      <c r="AI29" s="152" t="str">
        <f>IF(AH29&gt;0,IF(AG29="","",IF(VLOOKUP(C29,Ref_Invest!$E$3:$P$36,12,FALSE)&lt;AH29,AG29,AG29*AH29/VLOOKUP(C29,Ref_Invest!$E$3:$P$36,12,FALSE))),AG29)</f>
        <v/>
      </c>
      <c r="AJ29" s="149" t="str">
        <f t="shared" si="3"/>
        <v/>
      </c>
      <c r="AK29" s="72" t="str">
        <f>IF(C29="","",IF(ISNA(VLOOKUP(P29,Ref_Invest!$T$3:$U$36,2,FALSE)),"",VLOOKUP(P29,Ref_Invest!$T$3:$U$36,2,FALSE)))</f>
        <v/>
      </c>
      <c r="AL29" s="218" t="str">
        <f>IF(AND(W29&gt;Ref_Invest!$E$57,AA29="",AE29="",AF29&lt;&gt;"OUI"),"XX",IF(AND(W29&gt;Ref_Invest!$E$57,AE29="",AF29&lt;&gt;"OUI"),"XXX",IF(AND(W29&gt;=Ref_Invest!$E$56,AA29="",AF29&lt;&gt;"OUI"),"X","")))</f>
        <v/>
      </c>
      <c r="AM29" s="219" t="str">
        <f t="shared" si="2"/>
        <v/>
      </c>
      <c r="AP29" s="75"/>
      <c r="AQ29" s="310"/>
      <c r="AR29" s="310"/>
      <c r="AS29" s="310"/>
      <c r="AT29" s="310"/>
      <c r="AU29" s="310"/>
      <c r="AV29" s="310"/>
      <c r="AW29" s="310"/>
      <c r="AX29" s="310"/>
      <c r="AY29" s="368"/>
      <c r="AZ29" s="368"/>
      <c r="BJ29" s="75"/>
      <c r="BK29" s="310"/>
      <c r="BL29" s="310"/>
      <c r="BM29" s="310"/>
      <c r="BN29" s="310"/>
      <c r="BO29" s="310"/>
      <c r="BP29" s="310"/>
      <c r="BQ29" s="310"/>
      <c r="BR29" s="310"/>
      <c r="BS29" s="368"/>
      <c r="BT29" s="368"/>
      <c r="BU29" s="368"/>
      <c r="BV29" s="368"/>
      <c r="BW29" s="368"/>
      <c r="BX29" s="368"/>
      <c r="BY29" s="299"/>
      <c r="CB29" s="214">
        <f>CE7</f>
        <v>0</v>
      </c>
      <c r="CF29" s="309" t="e">
        <f>CF27</f>
        <v>#VALUE!</v>
      </c>
      <c r="CG29" s="309"/>
    </row>
    <row r="30" spans="1:85">
      <c r="A30" s="96" t="str">
        <f>IF(C30=" ","",VLOOKUP(C30,Ref_Invest!$E$3:$H$38,4,FALSE))</f>
        <v/>
      </c>
      <c r="B30" s="96" t="str">
        <f t="shared" si="0"/>
        <v/>
      </c>
      <c r="C30" s="311" t="str">
        <f>IF(Saisie_usager!F30&lt;&gt;"",Saisie_usager!F30," ")</f>
        <v xml:space="preserve"> </v>
      </c>
      <c r="D30" s="312"/>
      <c r="E30" s="312"/>
      <c r="F30" s="313"/>
      <c r="G30" s="311" t="str">
        <f>IF(Saisie_usager!J30&lt;&gt;"",Saisie_usager!J30,"")</f>
        <v/>
      </c>
      <c r="H30" s="312"/>
      <c r="I30" s="313"/>
      <c r="J30" s="208" t="str">
        <f>IF(Saisie_usager!M30&lt;&gt;"",Saisie_usager!M30,"")</f>
        <v/>
      </c>
      <c r="K30" s="68"/>
      <c r="L30" s="151" t="str">
        <f>IF(K30="",Saisie_usager!O30,K30*VLOOKUP($C30,Ref_Invest!$E$3:$K$36,7,FALSE))</f>
        <v/>
      </c>
      <c r="M30" s="144" t="str">
        <f>IF(Saisie_usager!P30&lt;&gt;"",Saisie_usager!P30,"")</f>
        <v/>
      </c>
      <c r="N30" s="4" t="str">
        <f>IF(Saisie_usager!Q30&lt;&gt;"",Saisie_usager!Q30,"")</f>
        <v/>
      </c>
      <c r="O30" s="145" t="str">
        <f>IF(Saisie_usager!R30&lt;&gt;"",Saisie_usager!R30,"")</f>
        <v/>
      </c>
      <c r="P30" s="262" t="str">
        <f>IF(Saisie_usager!F30&lt;&gt;"",Saisie_usager!F30,"")</f>
        <v/>
      </c>
      <c r="Q30" s="314"/>
      <c r="R30" s="314"/>
      <c r="S30" s="260"/>
      <c r="T30" s="317"/>
      <c r="U30" s="318"/>
      <c r="V30" s="319"/>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IF(ISNA(VLOOKUP(P30,Ref_Invest!$E$3:$F$36,2,FALSE)),"",IF(VLOOKUP(P30,Ref_Invest!$E$3:$F$36,2,FALSE)=0,"",VLOOKUP(P30,Ref_Invest!$E$3:$F$36,2,FALSE)))</f>
        <v/>
      </c>
      <c r="AI30" s="152" t="str">
        <f>IF(AH30&gt;0,IF(AG30="","",IF(VLOOKUP(C30,Ref_Invest!$E$3:$P$36,12,FALSE)&lt;AH30,AG30,AG30*AH30/VLOOKUP(C30,Ref_Invest!$E$3:$P$36,12,FALSE))),AG30)</f>
        <v/>
      </c>
      <c r="AJ30" s="149" t="str">
        <f t="shared" si="3"/>
        <v/>
      </c>
      <c r="AK30" s="72" t="str">
        <f>IF(C30="","",IF(ISNA(VLOOKUP(P30,Ref_Invest!$T$3:$U$36,2,FALSE)),"",VLOOKUP(P30,Ref_Invest!$T$3:$U$36,2,FALSE)))</f>
        <v/>
      </c>
      <c r="AL30" s="218" t="str">
        <f>IF(AND(W30&gt;Ref_Invest!$E$57,AA30="",AE30="",AF30&lt;&gt;"OUI"),"XX",IF(AND(W30&gt;Ref_Invest!$E$57,AE30="",AF30&lt;&gt;"OUI"),"XXX",IF(AND(W30&gt;=Ref_Invest!$E$56,AA30="",AF30&lt;&gt;"OUI"),"X","")))</f>
        <v/>
      </c>
      <c r="AM30" s="219" t="str">
        <f t="shared" si="2"/>
        <v/>
      </c>
      <c r="AP30" s="75">
        <v>6</v>
      </c>
      <c r="AQ30" s="310" t="str">
        <f>IF(Ref_Invest!$F$61=0,IF(ISNA(VLOOKUP($AP30,Ref_Invest!$C$3:$D$36,2,FALSE))," ",VLOOKUP($AP30,Ref_Invest!$C$3:$D$36,2,FALSE)),IF(Ref_Invest!$F$61=1,IF(ISNA(VLOOKUP($AP30,Ref_Invest!$C$39:$D$47,2,FALSE))," ",VLOOKUP($AP30,Ref_Invest!$C$39:$D$47,2,FALSE))))</f>
        <v xml:space="preserve"> </v>
      </c>
      <c r="AR30" s="310"/>
      <c r="AS30" s="310"/>
      <c r="AT30" s="310"/>
      <c r="AU30" s="310" t="str">
        <f>IF(Ref_Invest!$F$61=1," ",IF(ISNA(VLOOKUP($AP30,Ref_Invest!$C$3:$E$36,3,FALSE))," ",VLOOKUP($AP30,Ref_Invest!$C$3:$E$36,3,FALSE)))</f>
        <v xml:space="preserve"> </v>
      </c>
      <c r="AV30" s="310"/>
      <c r="AW30" s="310"/>
      <c r="AX30" s="310"/>
      <c r="AY30" s="368" t="str">
        <f>IF(Ref_Invest!$F$61=0,IF(ISNA(VLOOKUP($AP30,Ref_Invest!$C$3:$Q$36,15,FALSE))," ",ROUND(VLOOKUP($AP30,Ref_Invest!$C$3:$Q$36,15,FALSE),2)),IF(Ref_Invest!$F$61=1,IF(ISNA(VLOOKUP($AP30,Ref_Invest!$C$39:$R$47,16,FALSE))," ",ROUND(VLOOKUP($AP30,Ref_Invest!$C$39:$R$47,16,FALSE),2))))</f>
        <v xml:space="preserve"> </v>
      </c>
      <c r="AZ30" s="368"/>
      <c r="BJ30" s="75">
        <v>6</v>
      </c>
      <c r="BK30" s="310" t="str">
        <f>IF(ISNA(VLOOKUP($BJ30,Ref_Invest!$B$3:$D$36,3,FALSE))," ",VLOOKUP($BJ30,Ref_Invest!$B$3:$D$36,3,FALSE))</f>
        <v xml:space="preserve"> </v>
      </c>
      <c r="BL30" s="310"/>
      <c r="BM30" s="310"/>
      <c r="BN30" s="310"/>
      <c r="BO30" s="310" t="str">
        <f>IF(ISNA(VLOOKUP($BJ30,Ref_Invest!$B$3:$E$36,4,FALSE))," ",VLOOKUP($BJ30,Ref_Invest!$B$3:$E$36,4,FALSE))</f>
        <v xml:space="preserve"> </v>
      </c>
      <c r="BP30" s="310"/>
      <c r="BQ30" s="310"/>
      <c r="BR30" s="310"/>
      <c r="BS30" s="368" t="str">
        <f>IF(ISNA(VLOOKUP($BJ30,Ref_Invest!$B$3:$Q$36,13,FALSE))," ",ROUND(VLOOKUP($BJ30,Ref_Invest!$B$3:$Q$36,13,FALSE),2))</f>
        <v xml:space="preserve"> </v>
      </c>
      <c r="BT30" s="368"/>
      <c r="BU30" s="368" t="str">
        <f>IF(ISNA(VLOOKUP($BJ30,Ref_Invest!$B$3:$Q$36,16,FALSE))," ",ROUND(VLOOKUP($BJ30,Ref_Invest!$B$3:$Q$36,16,FALSE),2))</f>
        <v xml:space="preserve"> </v>
      </c>
      <c r="BV30" s="368"/>
      <c r="BW30" s="368"/>
      <c r="BX30" s="368"/>
      <c r="BY30" s="299" t="str">
        <f t="shared" ref="BY30" si="8">IF(BW30="",BU30,BW30)</f>
        <v xml:space="preserve"> </v>
      </c>
    </row>
    <row r="31" spans="1:85">
      <c r="A31" s="96" t="str">
        <f>IF(C31=" ","",VLOOKUP(C31,Ref_Invest!$E$3:$H$38,4,FALSE))</f>
        <v/>
      </c>
      <c r="B31" s="96" t="str">
        <f t="shared" si="0"/>
        <v/>
      </c>
      <c r="C31" s="311" t="str">
        <f>IF(Saisie_usager!F31&lt;&gt;"",Saisie_usager!F31," ")</f>
        <v xml:space="preserve"> </v>
      </c>
      <c r="D31" s="312"/>
      <c r="E31" s="312"/>
      <c r="F31" s="313"/>
      <c r="G31" s="311" t="str">
        <f>IF(Saisie_usager!J31&lt;&gt;"",Saisie_usager!J31,"")</f>
        <v/>
      </c>
      <c r="H31" s="312"/>
      <c r="I31" s="313"/>
      <c r="J31" s="208" t="str">
        <f>IF(Saisie_usager!M31&lt;&gt;"",Saisie_usager!M31,"")</f>
        <v/>
      </c>
      <c r="K31" s="68"/>
      <c r="L31" s="151" t="str">
        <f>IF(K31="",Saisie_usager!O31,K31*VLOOKUP($C31,Ref_Invest!$E$3:$K$36,7,FALSE))</f>
        <v/>
      </c>
      <c r="M31" s="144" t="str">
        <f>IF(Saisie_usager!P31&lt;&gt;"",Saisie_usager!P31,"")</f>
        <v/>
      </c>
      <c r="N31" s="4" t="str">
        <f>IF(Saisie_usager!Q31&lt;&gt;"",Saisie_usager!Q31,"")</f>
        <v/>
      </c>
      <c r="O31" s="145" t="str">
        <f>IF(Saisie_usager!R31&lt;&gt;"",Saisie_usager!R31,"")</f>
        <v/>
      </c>
      <c r="P31" s="262" t="str">
        <f>IF(Saisie_usager!F31&lt;&gt;"",Saisie_usager!F31,"")</f>
        <v/>
      </c>
      <c r="Q31" s="314"/>
      <c r="R31" s="314"/>
      <c r="S31" s="260"/>
      <c r="T31" s="317"/>
      <c r="U31" s="318"/>
      <c r="V31" s="319"/>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IF(ISNA(VLOOKUP(P31,Ref_Invest!$E$3:$F$36,2,FALSE)),"",IF(VLOOKUP(P31,Ref_Invest!$E$3:$F$36,2,FALSE)=0,"",VLOOKUP(P31,Ref_Invest!$E$3:$F$36,2,FALSE)))</f>
        <v/>
      </c>
      <c r="AI31" s="152" t="str">
        <f>IF(AH31&gt;0,IF(AG31="","",IF(VLOOKUP(C31,Ref_Invest!$E$3:$P$36,12,FALSE)&lt;AH31,AG31,AG31*AH31/VLOOKUP(C31,Ref_Invest!$E$3:$P$36,12,FALSE))),AG31)</f>
        <v/>
      </c>
      <c r="AJ31" s="149" t="str">
        <f t="shared" si="3"/>
        <v/>
      </c>
      <c r="AK31" s="72" t="str">
        <f>IF(C31="","",IF(ISNA(VLOOKUP(P31,Ref_Invest!$T$3:$U$36,2,FALSE)),"",VLOOKUP(P31,Ref_Invest!$T$3:$U$36,2,FALSE)))</f>
        <v/>
      </c>
      <c r="AL31" s="218" t="str">
        <f>IF(AND(W31&gt;Ref_Invest!$E$57,AA31="",AE31="",AF31&lt;&gt;"OUI"),"XX",IF(AND(W31&gt;Ref_Invest!$E$57,AE31="",AF31&lt;&gt;"OUI"),"XXX",IF(AND(W31&gt;=Ref_Invest!$E$56,AA31="",AF31&lt;&gt;"OUI"),"X","")))</f>
        <v/>
      </c>
      <c r="AM31" s="219" t="str">
        <f t="shared" si="2"/>
        <v/>
      </c>
      <c r="AP31" s="75"/>
      <c r="AQ31" s="310"/>
      <c r="AR31" s="310"/>
      <c r="AS31" s="310"/>
      <c r="AT31" s="310"/>
      <c r="AU31" s="310"/>
      <c r="AV31" s="310"/>
      <c r="AW31" s="310"/>
      <c r="AX31" s="310"/>
      <c r="AY31" s="368"/>
      <c r="AZ31" s="368"/>
      <c r="BJ31" s="75"/>
      <c r="BK31" s="310"/>
      <c r="BL31" s="310"/>
      <c r="BM31" s="310"/>
      <c r="BN31" s="310"/>
      <c r="BO31" s="310"/>
      <c r="BP31" s="310"/>
      <c r="BQ31" s="310"/>
      <c r="BR31" s="310"/>
      <c r="BS31" s="368"/>
      <c r="BT31" s="368"/>
      <c r="BU31" s="368"/>
      <c r="BV31" s="368"/>
      <c r="BW31" s="368"/>
      <c r="BX31" s="368"/>
      <c r="BY31" s="299"/>
    </row>
    <row r="32" spans="1:85">
      <c r="A32" s="96" t="str">
        <f>IF(C32=" ","",VLOOKUP(C32,Ref_Invest!$E$3:$H$38,4,FALSE))</f>
        <v/>
      </c>
      <c r="B32" s="96" t="str">
        <f t="shared" si="0"/>
        <v/>
      </c>
      <c r="C32" s="311" t="str">
        <f>IF(Saisie_usager!F32&lt;&gt;"",Saisie_usager!F32," ")</f>
        <v xml:space="preserve"> </v>
      </c>
      <c r="D32" s="312"/>
      <c r="E32" s="312"/>
      <c r="F32" s="313"/>
      <c r="G32" s="311" t="str">
        <f>IF(Saisie_usager!J32&lt;&gt;"",Saisie_usager!J32,"")</f>
        <v/>
      </c>
      <c r="H32" s="312"/>
      <c r="I32" s="313"/>
      <c r="J32" s="208" t="str">
        <f>IF(Saisie_usager!M32&lt;&gt;"",Saisie_usager!M32,"")</f>
        <v/>
      </c>
      <c r="K32" s="68"/>
      <c r="L32" s="151" t="str">
        <f>IF(K32="",Saisie_usager!O32,K32*VLOOKUP($C32,Ref_Invest!$E$3:$K$36,7,FALSE))</f>
        <v/>
      </c>
      <c r="M32" s="144" t="str">
        <f>IF(Saisie_usager!P32&lt;&gt;"",Saisie_usager!P32,"")</f>
        <v/>
      </c>
      <c r="N32" s="4" t="str">
        <f>IF(Saisie_usager!Q32&lt;&gt;"",Saisie_usager!Q32,"")</f>
        <v/>
      </c>
      <c r="O32" s="145" t="str">
        <f>IF(Saisie_usager!R32&lt;&gt;"",Saisie_usager!R32,"")</f>
        <v/>
      </c>
      <c r="P32" s="262" t="str">
        <f>IF(Saisie_usager!F32&lt;&gt;"",Saisie_usager!F32,"")</f>
        <v/>
      </c>
      <c r="Q32" s="314"/>
      <c r="R32" s="314"/>
      <c r="S32" s="260"/>
      <c r="T32" s="317"/>
      <c r="U32" s="318"/>
      <c r="V32" s="319"/>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IF(ISNA(VLOOKUP(P32,Ref_Invest!$E$3:$F$36,2,FALSE)),"",IF(VLOOKUP(P32,Ref_Invest!$E$3:$F$36,2,FALSE)=0,"",VLOOKUP(P32,Ref_Invest!$E$3:$F$36,2,FALSE)))</f>
        <v/>
      </c>
      <c r="AI32" s="152" t="str">
        <f>IF(AH32&gt;0,IF(AG32="","",IF(VLOOKUP(C32,Ref_Invest!$E$3:$P$36,12,FALSE)&lt;AH32,AG32,AG32*AH32/VLOOKUP(C32,Ref_Invest!$E$3:$P$36,12,FALSE))),AG32)</f>
        <v/>
      </c>
      <c r="AJ32" s="149" t="str">
        <f t="shared" si="3"/>
        <v/>
      </c>
      <c r="AK32" s="72" t="str">
        <f>IF(C32="","",IF(ISNA(VLOOKUP(P32,Ref_Invest!$T$3:$U$36,2,FALSE)),"",VLOOKUP(P32,Ref_Invest!$T$3:$U$36,2,FALSE)))</f>
        <v/>
      </c>
      <c r="AL32" s="218" t="str">
        <f>IF(AND(W32&gt;Ref_Invest!$E$57,AA32="",AE32="",AF32&lt;&gt;"OUI"),"XX",IF(AND(W32&gt;Ref_Invest!$E$57,AE32="",AF32&lt;&gt;"OUI"),"XXX",IF(AND(W32&gt;=Ref_Invest!$E$56,AA32="",AF32&lt;&gt;"OUI"),"X","")))</f>
        <v/>
      </c>
      <c r="AM32" s="219" t="str">
        <f t="shared" si="2"/>
        <v/>
      </c>
      <c r="AP32" s="75">
        <v>7</v>
      </c>
      <c r="AQ32" s="310" t="str">
        <f>IF(Ref_Invest!$F$61=0,IF(ISNA(VLOOKUP($AP32,Ref_Invest!$C$3:$D$36,2,FALSE))," ",VLOOKUP($AP32,Ref_Invest!$C$3:$D$36,2,FALSE)),IF(Ref_Invest!$F$61=1,IF(ISNA(VLOOKUP($AP32,Ref_Invest!$C$39:$D$47,2,FALSE))," ",VLOOKUP($AP32,Ref_Invest!$C$39:$D$47,2,FALSE))))</f>
        <v xml:space="preserve"> </v>
      </c>
      <c r="AR32" s="310"/>
      <c r="AS32" s="310"/>
      <c r="AT32" s="310"/>
      <c r="AU32" s="310" t="str">
        <f>IF(Ref_Invest!$F$61=1," ",IF(ISNA(VLOOKUP($AP32,Ref_Invest!$C$3:$E$36,3,FALSE))," ",VLOOKUP($AP32,Ref_Invest!$C$3:$E$36,3,FALSE)))</f>
        <v xml:space="preserve"> </v>
      </c>
      <c r="AV32" s="310"/>
      <c r="AW32" s="310"/>
      <c r="AX32" s="310"/>
      <c r="AY32" s="368" t="str">
        <f>IF(Ref_Invest!$F$61=0,IF(ISNA(VLOOKUP($AP32,Ref_Invest!$C$3:$Q$36,15,FALSE))," ",ROUND(VLOOKUP($AP32,Ref_Invest!$C$3:$Q$36,15,FALSE),2)),IF(Ref_Invest!$F$61=1,IF(ISNA(VLOOKUP($AP32,Ref_Invest!$C$39:$R$47,16,FALSE))," ",ROUND(VLOOKUP($AP32,Ref_Invest!$C$39:$R$47,16,FALSE),2))))</f>
        <v xml:space="preserve"> </v>
      </c>
      <c r="AZ32" s="368"/>
      <c r="BJ32" s="75">
        <v>7</v>
      </c>
      <c r="BK32" s="310" t="str">
        <f>IF(ISNA(VLOOKUP($BJ32,Ref_Invest!$B$3:$D$36,3,FALSE))," ",VLOOKUP($BJ32,Ref_Invest!$B$3:$D$36,3,FALSE))</f>
        <v xml:space="preserve"> </v>
      </c>
      <c r="BL32" s="310"/>
      <c r="BM32" s="310"/>
      <c r="BN32" s="310"/>
      <c r="BO32" s="310" t="str">
        <f>IF(ISNA(VLOOKUP($BJ32,Ref_Invest!$B$3:$E$36,4,FALSE))," ",VLOOKUP($BJ32,Ref_Invest!$B$3:$E$36,4,FALSE))</f>
        <v xml:space="preserve"> </v>
      </c>
      <c r="BP32" s="310"/>
      <c r="BQ32" s="310"/>
      <c r="BR32" s="310"/>
      <c r="BS32" s="368" t="str">
        <f>IF(ISNA(VLOOKUP($BJ32,Ref_Invest!$B$3:$Q$36,13,FALSE))," ",ROUND(VLOOKUP($BJ32,Ref_Invest!$B$3:$Q$36,13,FALSE),2))</f>
        <v xml:space="preserve"> </v>
      </c>
      <c r="BT32" s="368"/>
      <c r="BU32" s="368" t="str">
        <f>IF(ISNA(VLOOKUP($BJ32,Ref_Invest!$B$3:$Q$36,16,FALSE))," ",ROUND(VLOOKUP($BJ32,Ref_Invest!$B$3:$Q$36,16,FALSE),2))</f>
        <v xml:space="preserve"> </v>
      </c>
      <c r="BV32" s="368"/>
      <c r="BW32" s="368"/>
      <c r="BX32" s="368"/>
      <c r="BY32" s="299" t="str">
        <f t="shared" ref="BY32" si="9">IF(BW32="",BU32,BW32)</f>
        <v xml:space="preserve"> </v>
      </c>
      <c r="CD32" t="s">
        <v>68</v>
      </c>
      <c r="CF32" s="203" t="s">
        <v>69</v>
      </c>
      <c r="CG32" s="203" t="s">
        <v>70</v>
      </c>
    </row>
    <row r="33" spans="1:88">
      <c r="A33" s="96" t="str">
        <f>IF(C33=" ","",VLOOKUP(C33,Ref_Invest!$E$3:$H$38,4,FALSE))</f>
        <v/>
      </c>
      <c r="B33" s="96" t="str">
        <f t="shared" si="0"/>
        <v/>
      </c>
      <c r="C33" s="311" t="str">
        <f>IF(Saisie_usager!F33&lt;&gt;"",Saisie_usager!F33," ")</f>
        <v xml:space="preserve"> </v>
      </c>
      <c r="D33" s="312"/>
      <c r="E33" s="312"/>
      <c r="F33" s="313"/>
      <c r="G33" s="311" t="str">
        <f>IF(Saisie_usager!J33&lt;&gt;"",Saisie_usager!J33,"")</f>
        <v/>
      </c>
      <c r="H33" s="312"/>
      <c r="I33" s="313"/>
      <c r="J33" s="208" t="str">
        <f>IF(Saisie_usager!M33&lt;&gt;"",Saisie_usager!M33,"")</f>
        <v/>
      </c>
      <c r="K33" s="68"/>
      <c r="L33" s="151" t="str">
        <f>IF(K33="",Saisie_usager!O33,K33*VLOOKUP($C33,Ref_Invest!$E$3:$K$36,7,FALSE))</f>
        <v/>
      </c>
      <c r="M33" s="144" t="str">
        <f>IF(Saisie_usager!P33&lt;&gt;"",Saisie_usager!P33,"")</f>
        <v/>
      </c>
      <c r="N33" s="4" t="str">
        <f>IF(Saisie_usager!Q33&lt;&gt;"",Saisie_usager!Q33,"")</f>
        <v/>
      </c>
      <c r="O33" s="145" t="str">
        <f>IF(Saisie_usager!R33&lt;&gt;"",Saisie_usager!R33,"")</f>
        <v/>
      </c>
      <c r="P33" s="262" t="str">
        <f>IF(Saisie_usager!F33&lt;&gt;"",Saisie_usager!F33,"")</f>
        <v/>
      </c>
      <c r="Q33" s="314"/>
      <c r="R33" s="314"/>
      <c r="S33" s="260"/>
      <c r="T33" s="317"/>
      <c r="U33" s="318"/>
      <c r="V33" s="319"/>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IF(ISNA(VLOOKUP(P33,Ref_Invest!$E$3:$F$36,2,FALSE)),"",IF(VLOOKUP(P33,Ref_Invest!$E$3:$F$36,2,FALSE)=0,"",VLOOKUP(P33,Ref_Invest!$E$3:$F$36,2,FALSE)))</f>
        <v/>
      </c>
      <c r="AI33" s="152" t="str">
        <f>IF(AH33&gt;0,IF(AG33="","",IF(VLOOKUP(C33,Ref_Invest!$E$3:$P$36,12,FALSE)&lt;AH33,AG33,AG33*AH33/VLOOKUP(C33,Ref_Invest!$E$3:$P$36,12,FALSE))),AG33)</f>
        <v/>
      </c>
      <c r="AJ33" s="149" t="str">
        <f t="shared" si="3"/>
        <v/>
      </c>
      <c r="AK33" s="72" t="str">
        <f>IF(C33="","",IF(ISNA(VLOOKUP(P33,Ref_Invest!$T$3:$U$36,2,FALSE)),"",VLOOKUP(P33,Ref_Invest!$T$3:$U$36,2,FALSE)))</f>
        <v/>
      </c>
      <c r="AL33" s="218" t="str">
        <f>IF(AND(W33&gt;Ref_Invest!$E$57,AA33="",AE33="",AF33&lt;&gt;"OUI"),"XX",IF(AND(W33&gt;Ref_Invest!$E$57,AE33="",AF33&lt;&gt;"OUI"),"XXX",IF(AND(W33&gt;=Ref_Invest!$E$56,AA33="",AF33&lt;&gt;"OUI"),"X","")))</f>
        <v/>
      </c>
      <c r="AM33" s="219" t="str">
        <f t="shared" si="2"/>
        <v/>
      </c>
      <c r="AP33" s="75"/>
      <c r="AQ33" s="310"/>
      <c r="AR33" s="310"/>
      <c r="AS33" s="310"/>
      <c r="AT33" s="310"/>
      <c r="AU33" s="310"/>
      <c r="AV33" s="310"/>
      <c r="AW33" s="310"/>
      <c r="AX33" s="310"/>
      <c r="AY33" s="368"/>
      <c r="AZ33" s="368"/>
      <c r="BJ33" s="75"/>
      <c r="BK33" s="310"/>
      <c r="BL33" s="310"/>
      <c r="BM33" s="310"/>
      <c r="BN33" s="310"/>
      <c r="BO33" s="310"/>
      <c r="BP33" s="310"/>
      <c r="BQ33" s="310"/>
      <c r="BR33" s="310"/>
      <c r="BS33" s="368"/>
      <c r="BT33" s="368"/>
      <c r="BU33" s="368"/>
      <c r="BV33" s="368"/>
      <c r="BW33" s="368"/>
      <c r="BX33" s="368"/>
      <c r="BY33" s="299"/>
    </row>
    <row r="34" spans="1:88">
      <c r="A34" s="96" t="str">
        <f>IF(C34=" ","",VLOOKUP(C34,Ref_Invest!$E$3:$H$38,4,FALSE))</f>
        <v/>
      </c>
      <c r="B34" s="96" t="str">
        <f t="shared" si="0"/>
        <v/>
      </c>
      <c r="C34" s="311" t="str">
        <f>IF(Saisie_usager!F34&lt;&gt;"",Saisie_usager!F34," ")</f>
        <v xml:space="preserve"> </v>
      </c>
      <c r="D34" s="312"/>
      <c r="E34" s="312"/>
      <c r="F34" s="313"/>
      <c r="G34" s="311" t="str">
        <f>IF(Saisie_usager!J34&lt;&gt;"",Saisie_usager!J34,"")</f>
        <v/>
      </c>
      <c r="H34" s="312"/>
      <c r="I34" s="313"/>
      <c r="J34" s="208" t="str">
        <f>IF(Saisie_usager!M34&lt;&gt;"",Saisie_usager!M34,"")</f>
        <v/>
      </c>
      <c r="K34" s="68"/>
      <c r="L34" s="151" t="str">
        <f>IF(K34="",Saisie_usager!O34,K34*VLOOKUP($C34,Ref_Invest!$E$3:$K$36,7,FALSE))</f>
        <v/>
      </c>
      <c r="M34" s="144" t="str">
        <f>IF(Saisie_usager!P34&lt;&gt;"",Saisie_usager!P34,"")</f>
        <v/>
      </c>
      <c r="N34" s="4" t="str">
        <f>IF(Saisie_usager!Q34&lt;&gt;"",Saisie_usager!Q34,"")</f>
        <v/>
      </c>
      <c r="O34" s="145" t="str">
        <f>IF(Saisie_usager!R34&lt;&gt;"",Saisie_usager!R34,"")</f>
        <v/>
      </c>
      <c r="P34" s="262" t="str">
        <f>IF(Saisie_usager!F34&lt;&gt;"",Saisie_usager!F34,"")</f>
        <v/>
      </c>
      <c r="Q34" s="314"/>
      <c r="R34" s="314"/>
      <c r="S34" s="260"/>
      <c r="T34" s="317"/>
      <c r="U34" s="318"/>
      <c r="V34" s="319"/>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IF(ISNA(VLOOKUP(P34,Ref_Invest!$E$3:$F$36,2,FALSE)),"",IF(VLOOKUP(P34,Ref_Invest!$E$3:$F$36,2,FALSE)=0,"",VLOOKUP(P34,Ref_Invest!$E$3:$F$36,2,FALSE)))</f>
        <v/>
      </c>
      <c r="AI34" s="152" t="str">
        <f>IF(AH34&gt;0,IF(AG34="","",IF(VLOOKUP(C34,Ref_Invest!$E$3:$P$36,12,FALSE)&lt;AH34,AG34,AG34*AH34/VLOOKUP(C34,Ref_Invest!$E$3:$P$36,12,FALSE))),AG34)</f>
        <v/>
      </c>
      <c r="AJ34" s="149" t="str">
        <f t="shared" si="3"/>
        <v/>
      </c>
      <c r="AK34" s="72" t="str">
        <f>IF(C34="","",IF(ISNA(VLOOKUP(P34,Ref_Invest!$T$3:$U$36,2,FALSE)),"",VLOOKUP(P34,Ref_Invest!$T$3:$U$36,2,FALSE)))</f>
        <v/>
      </c>
      <c r="AL34" s="218" t="str">
        <f>IF(AND(W34&gt;Ref_Invest!$E$57,AA34="",AE34="",AF34&lt;&gt;"OUI"),"XX",IF(AND(W34&gt;Ref_Invest!$E$57,AE34="",AF34&lt;&gt;"OUI"),"XXX",IF(AND(W34&gt;=Ref_Invest!$E$56,AA34="",AF34&lt;&gt;"OUI"),"X","")))</f>
        <v/>
      </c>
      <c r="AM34" s="219" t="str">
        <f t="shared" si="2"/>
        <v/>
      </c>
      <c r="AP34" s="75">
        <v>8</v>
      </c>
      <c r="AQ34" s="310" t="str">
        <f>IF(Ref_Invest!$F$61=0,IF(ISNA(VLOOKUP($AP34,Ref_Invest!$C$3:$D$36,2,FALSE))," ",VLOOKUP($AP34,Ref_Invest!$C$3:$D$36,2,FALSE)),IF(Ref_Invest!$F$61=1,IF(ISNA(VLOOKUP($AP34,Ref_Invest!$C$39:$D$47,2,FALSE))," ",VLOOKUP($AP34,Ref_Invest!$C$39:$D$47,2,FALSE))))</f>
        <v xml:space="preserve"> </v>
      </c>
      <c r="AR34" s="310"/>
      <c r="AS34" s="310"/>
      <c r="AT34" s="310"/>
      <c r="AU34" s="310" t="str">
        <f>IF(Ref_Invest!$F$61=1," ",IF(ISNA(VLOOKUP($AP34,Ref_Invest!$C$3:$E$36,3,FALSE))," ",VLOOKUP($AP34,Ref_Invest!$C$3:$E$36,3,FALSE)))</f>
        <v xml:space="preserve"> </v>
      </c>
      <c r="AV34" s="310"/>
      <c r="AW34" s="310"/>
      <c r="AX34" s="310"/>
      <c r="AY34" s="368" t="str">
        <f>IF(Ref_Invest!$F$61=0,IF(ISNA(VLOOKUP($AP34,Ref_Invest!$C$3:$Q$36,15,FALSE))," ",ROUND(VLOOKUP($AP34,Ref_Invest!$C$3:$Q$36,15,FALSE),2)),IF(Ref_Invest!$F$61=1,IF(ISNA(VLOOKUP($AP34,Ref_Invest!$C$39:$R$47,16,FALSE))," ",ROUND(VLOOKUP($AP34,Ref_Invest!$C$39:$R$47,16,FALSE),2))))</f>
        <v xml:space="preserve"> </v>
      </c>
      <c r="AZ34" s="368"/>
      <c r="BJ34" s="75">
        <v>8</v>
      </c>
      <c r="BK34" s="310" t="str">
        <f>IF(ISNA(VLOOKUP($BJ34,Ref_Invest!$B$3:$D$36,3,FALSE))," ",VLOOKUP($BJ34,Ref_Invest!$B$3:$D$36,3,FALSE))</f>
        <v xml:space="preserve"> </v>
      </c>
      <c r="BL34" s="310"/>
      <c r="BM34" s="310"/>
      <c r="BN34" s="310"/>
      <c r="BO34" s="310" t="str">
        <f>IF(ISNA(VLOOKUP($BJ34,Ref_Invest!$B$3:$E$36,4,FALSE))," ",VLOOKUP($BJ34,Ref_Invest!$B$3:$E$36,4,FALSE))</f>
        <v xml:space="preserve"> </v>
      </c>
      <c r="BP34" s="310"/>
      <c r="BQ34" s="310"/>
      <c r="BR34" s="310"/>
      <c r="BS34" s="368" t="str">
        <f>IF(ISNA(VLOOKUP($BJ34,Ref_Invest!$B$3:$Q$36,13,FALSE))," ",ROUND(VLOOKUP($BJ34,Ref_Invest!$B$3:$Q$36,13,FALSE),2))</f>
        <v xml:space="preserve"> </v>
      </c>
      <c r="BT34" s="368"/>
      <c r="BU34" s="368" t="str">
        <f>IF(ISNA(VLOOKUP($BJ34,Ref_Invest!$B$3:$Q$36,16,FALSE))," ",ROUND(VLOOKUP($BJ34,Ref_Invest!$B$3:$Q$36,16,FALSE),2))</f>
        <v xml:space="preserve"> </v>
      </c>
      <c r="BV34" s="368"/>
      <c r="BW34" s="368"/>
      <c r="BX34" s="368"/>
      <c r="BY34" s="299" t="str">
        <f t="shared" ref="BY34" si="10">IF(BW34="",BU34,BW34)</f>
        <v xml:space="preserve"> </v>
      </c>
      <c r="CD34" s="202" t="s">
        <v>71</v>
      </c>
      <c r="CF34" s="306" t="e">
        <f>CF27-CF36</f>
        <v>#VALUE!</v>
      </c>
      <c r="CG34" s="306"/>
    </row>
    <row r="35" spans="1:88">
      <c r="A35" s="96" t="str">
        <f>IF(C35=" ","",VLOOKUP(C35,Ref_Invest!$E$3:$H$38,4,FALSE))</f>
        <v/>
      </c>
      <c r="B35" s="96" t="str">
        <f t="shared" si="0"/>
        <v/>
      </c>
      <c r="C35" s="311" t="str">
        <f>IF(Saisie_usager!F35&lt;&gt;"",Saisie_usager!F35," ")</f>
        <v xml:space="preserve"> </v>
      </c>
      <c r="D35" s="312"/>
      <c r="E35" s="312"/>
      <c r="F35" s="313"/>
      <c r="G35" s="311" t="str">
        <f>IF(Saisie_usager!J35&lt;&gt;"",Saisie_usager!J35,"")</f>
        <v/>
      </c>
      <c r="H35" s="312"/>
      <c r="I35" s="313"/>
      <c r="J35" s="208" t="str">
        <f>IF(Saisie_usager!M35&lt;&gt;"",Saisie_usager!M35,"")</f>
        <v/>
      </c>
      <c r="K35" s="68"/>
      <c r="L35" s="151" t="str">
        <f>IF(K35="",Saisie_usager!O35,K35*VLOOKUP($C35,Ref_Invest!$E$3:$K$36,7,FALSE))</f>
        <v/>
      </c>
      <c r="M35" s="144" t="str">
        <f>IF(Saisie_usager!P35&lt;&gt;"",Saisie_usager!P35,"")</f>
        <v/>
      </c>
      <c r="N35" s="4" t="str">
        <f>IF(Saisie_usager!Q35&lt;&gt;"",Saisie_usager!Q35,"")</f>
        <v/>
      </c>
      <c r="O35" s="145" t="str">
        <f>IF(Saisie_usager!R35&lt;&gt;"",Saisie_usager!R35,"")</f>
        <v/>
      </c>
      <c r="P35" s="262" t="str">
        <f>IF(Saisie_usager!F35&lt;&gt;"",Saisie_usager!F35,"")</f>
        <v/>
      </c>
      <c r="Q35" s="314"/>
      <c r="R35" s="314"/>
      <c r="S35" s="260"/>
      <c r="T35" s="317"/>
      <c r="U35" s="318"/>
      <c r="V35" s="319"/>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IF(ISNA(VLOOKUP(P35,Ref_Invest!$E$3:$F$36,2,FALSE)),"",IF(VLOOKUP(P35,Ref_Invest!$E$3:$F$36,2,FALSE)=0,"",VLOOKUP(P35,Ref_Invest!$E$3:$F$36,2,FALSE)))</f>
        <v/>
      </c>
      <c r="AI35" s="152" t="str">
        <f>IF(AH35&gt;0,IF(AG35="","",IF(VLOOKUP(C35,Ref_Invest!$E$3:$P$36,12,FALSE)&lt;AH35,AG35,AG35*AH35/VLOOKUP(C35,Ref_Invest!$E$3:$P$36,12,FALSE))),AG35)</f>
        <v/>
      </c>
      <c r="AJ35" s="149" t="str">
        <f t="shared" si="3"/>
        <v/>
      </c>
      <c r="AK35" s="72" t="str">
        <f>IF(C35="","",IF(ISNA(VLOOKUP(P35,Ref_Invest!$T$3:$U$36,2,FALSE)),"",VLOOKUP(P35,Ref_Invest!$T$3:$U$36,2,FALSE)))</f>
        <v/>
      </c>
      <c r="AL35" s="218" t="str">
        <f>IF(AND(W35&gt;Ref_Invest!$E$57,AA35="",AE35="",AF35&lt;&gt;"OUI"),"XX",IF(AND(W35&gt;Ref_Invest!$E$57,AE35="",AF35&lt;&gt;"OUI"),"XXX",IF(AND(W35&gt;=Ref_Invest!$E$56,AA35="",AF35&lt;&gt;"OUI"),"X","")))</f>
        <v/>
      </c>
      <c r="AM35" s="219" t="str">
        <f t="shared" si="2"/>
        <v/>
      </c>
      <c r="AP35" s="75"/>
      <c r="AQ35" s="310"/>
      <c r="AR35" s="310"/>
      <c r="AS35" s="310"/>
      <c r="AT35" s="310"/>
      <c r="AU35" s="310"/>
      <c r="AV35" s="310"/>
      <c r="AW35" s="310"/>
      <c r="AX35" s="310"/>
      <c r="AY35" s="368"/>
      <c r="AZ35" s="368"/>
      <c r="BJ35" s="75"/>
      <c r="BK35" s="310"/>
      <c r="BL35" s="310"/>
      <c r="BM35" s="310"/>
      <c r="BN35" s="310"/>
      <c r="BO35" s="310"/>
      <c r="BP35" s="310"/>
      <c r="BQ35" s="310"/>
      <c r="BR35" s="310"/>
      <c r="BS35" s="368"/>
      <c r="BT35" s="368"/>
      <c r="BU35" s="368"/>
      <c r="BV35" s="368"/>
      <c r="BW35" s="368"/>
      <c r="BX35" s="368"/>
      <c r="BY35" s="299"/>
      <c r="CD35" s="202"/>
    </row>
    <row r="36" spans="1:88">
      <c r="A36" s="96" t="str">
        <f>IF(C36=" ","",VLOOKUP(C36,Ref_Invest!$E$3:$H$38,4,FALSE))</f>
        <v/>
      </c>
      <c r="B36" s="96" t="str">
        <f t="shared" si="0"/>
        <v/>
      </c>
      <c r="C36" s="311" t="str">
        <f>IF(Saisie_usager!F36&lt;&gt;"",Saisie_usager!F36," ")</f>
        <v xml:space="preserve"> </v>
      </c>
      <c r="D36" s="312"/>
      <c r="E36" s="312"/>
      <c r="F36" s="313"/>
      <c r="G36" s="311" t="str">
        <f>IF(Saisie_usager!J36&lt;&gt;"",Saisie_usager!J36,"")</f>
        <v/>
      </c>
      <c r="H36" s="312"/>
      <c r="I36" s="313"/>
      <c r="J36" s="208" t="str">
        <f>IF(Saisie_usager!M36&lt;&gt;"",Saisie_usager!M36,"")</f>
        <v/>
      </c>
      <c r="K36" s="68"/>
      <c r="L36" s="151" t="str">
        <f>IF(K36="",Saisie_usager!O36,K36*VLOOKUP($C36,Ref_Invest!$E$3:$K$36,7,FALSE))</f>
        <v/>
      </c>
      <c r="M36" s="144" t="str">
        <f>IF(Saisie_usager!P36&lt;&gt;"",Saisie_usager!P36,"")</f>
        <v/>
      </c>
      <c r="N36" s="4" t="str">
        <f>IF(Saisie_usager!Q36&lt;&gt;"",Saisie_usager!Q36,"")</f>
        <v/>
      </c>
      <c r="O36" s="145" t="str">
        <f>IF(Saisie_usager!R36&lt;&gt;"",Saisie_usager!R36,"")</f>
        <v/>
      </c>
      <c r="P36" s="262" t="str">
        <f>IF(Saisie_usager!F36&lt;&gt;"",Saisie_usager!F36,"")</f>
        <v/>
      </c>
      <c r="Q36" s="314"/>
      <c r="R36" s="314"/>
      <c r="S36" s="260"/>
      <c r="T36" s="317"/>
      <c r="U36" s="318"/>
      <c r="V36" s="319"/>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IF(ISNA(VLOOKUP(P36,Ref_Invest!$E$3:$F$36,2,FALSE)),"",IF(VLOOKUP(P36,Ref_Invest!$E$3:$F$36,2,FALSE)=0,"",VLOOKUP(P36,Ref_Invest!$E$3:$F$36,2,FALSE)))</f>
        <v/>
      </c>
      <c r="AI36" s="152" t="str">
        <f>IF(AH36&gt;0,IF(AG36="","",IF(VLOOKUP(C36,Ref_Invest!$E$3:$P$36,12,FALSE)&lt;AH36,AG36,AG36*AH36/VLOOKUP(C36,Ref_Invest!$E$3:$P$36,12,FALSE))),AG36)</f>
        <v/>
      </c>
      <c r="AJ36" s="149" t="str">
        <f t="shared" si="3"/>
        <v/>
      </c>
      <c r="AK36" s="72" t="str">
        <f>IF(C36="","",IF(ISNA(VLOOKUP(P36,Ref_Invest!$T$3:$U$36,2,FALSE)),"",VLOOKUP(P36,Ref_Invest!$T$3:$U$36,2,FALSE)))</f>
        <v/>
      </c>
      <c r="AL36" s="218" t="str">
        <f>IF(AND(W36&gt;Ref_Invest!$E$57,AA36="",AE36="",AF36&lt;&gt;"OUI"),"XX",IF(AND(W36&gt;Ref_Invest!$E$57,AE36="",AF36&lt;&gt;"OUI"),"XXX",IF(AND(W36&gt;=Ref_Invest!$E$56,AA36="",AF36&lt;&gt;"OUI"),"X","")))</f>
        <v/>
      </c>
      <c r="AM36" s="219" t="str">
        <f t="shared" si="2"/>
        <v/>
      </c>
      <c r="AP36" s="75">
        <v>9</v>
      </c>
      <c r="AQ36" s="310" t="str">
        <f>IF(Ref_Invest!$F$61=0,IF(ISNA(VLOOKUP($AP36,Ref_Invest!$C$3:$D$36,2,FALSE))," ",VLOOKUP($AP36,Ref_Invest!$C$3:$D$36,2,FALSE)),IF(Ref_Invest!$F$61=1,IF(ISNA(VLOOKUP($AP36,Ref_Invest!$C$39:$D$47,2,FALSE))," ",VLOOKUP($AP36,Ref_Invest!$C$39:$D$47,2,FALSE))))</f>
        <v xml:space="preserve"> </v>
      </c>
      <c r="AR36" s="310"/>
      <c r="AS36" s="310"/>
      <c r="AT36" s="310"/>
      <c r="AU36" s="310" t="str">
        <f>IF(Ref_Invest!$F$61=1," ",IF(ISNA(VLOOKUP($AP36,Ref_Invest!$C$3:$E$36,3,FALSE))," ",VLOOKUP($AP36,Ref_Invest!$C$3:$E$36,3,FALSE)))</f>
        <v xml:space="preserve"> </v>
      </c>
      <c r="AV36" s="310"/>
      <c r="AW36" s="310"/>
      <c r="AX36" s="310"/>
      <c r="AY36" s="368" t="str">
        <f>IF(Ref_Invest!$F$61=0,IF(ISNA(VLOOKUP($AP36,Ref_Invest!$C$3:$Q$36,15,FALSE))," ",ROUND(VLOOKUP($AP36,Ref_Invest!$C$3:$Q$36,15,FALSE),2)),IF(Ref_Invest!$F$61=1,IF(ISNA(VLOOKUP($AP36,Ref_Invest!$C$39:$R$47,16,FALSE))," ",ROUND(VLOOKUP($AP36,Ref_Invest!$C$39:$R$47,16,FALSE),2))))</f>
        <v xml:space="preserve"> </v>
      </c>
      <c r="AZ36" s="368"/>
      <c r="BJ36" s="75">
        <v>9</v>
      </c>
      <c r="BK36" s="310" t="str">
        <f>IF(ISNA(VLOOKUP($BJ36,Ref_Invest!$B$3:$D$36,3,FALSE))," ",VLOOKUP($BJ36,Ref_Invest!$B$3:$D$36,3,FALSE))</f>
        <v xml:space="preserve"> </v>
      </c>
      <c r="BL36" s="310"/>
      <c r="BM36" s="310"/>
      <c r="BN36" s="310"/>
      <c r="BO36" s="310" t="str">
        <f>IF(ISNA(VLOOKUP($BJ36,Ref_Invest!$B$3:$E$36,4,FALSE))," ",VLOOKUP($BJ36,Ref_Invest!$B$3:$E$36,4,FALSE))</f>
        <v xml:space="preserve"> </v>
      </c>
      <c r="BP36" s="310"/>
      <c r="BQ36" s="310"/>
      <c r="BR36" s="310"/>
      <c r="BS36" s="368" t="str">
        <f>IF(ISNA(VLOOKUP($BJ36,Ref_Invest!$B$3:$Q$36,13,FALSE))," ",ROUND(VLOOKUP($BJ36,Ref_Invest!$B$3:$Q$36,13,FALSE),2))</f>
        <v xml:space="preserve"> </v>
      </c>
      <c r="BT36" s="368"/>
      <c r="BU36" s="368" t="str">
        <f>IF(ISNA(VLOOKUP($BJ36,Ref_Invest!$B$3:$Q$36,16,FALSE))," ",ROUND(VLOOKUP($BJ36,Ref_Invest!$B$3:$Q$36,16,FALSE),2))</f>
        <v xml:space="preserve"> </v>
      </c>
      <c r="BV36" s="368"/>
      <c r="BW36" s="368"/>
      <c r="BX36" s="368"/>
      <c r="BY36" s="299" t="str">
        <f t="shared" ref="BY36" si="11">IF(BW36="",BU36,BW36)</f>
        <v xml:space="preserve"> </v>
      </c>
      <c r="CD36" s="202" t="s">
        <v>72</v>
      </c>
      <c r="CF36" s="306">
        <f>IF(RIGHT(CE7,9)="cofinancé",ROUNDDOWN(0.6*CF27,2),0)</f>
        <v>0</v>
      </c>
      <c r="CG36" s="306"/>
    </row>
    <row r="37" spans="1:88">
      <c r="A37" s="96" t="str">
        <f>IF(C37=" ","",VLOOKUP(C37,Ref_Invest!$E$3:$H$38,4,FALSE))</f>
        <v/>
      </c>
      <c r="B37" s="96" t="str">
        <f t="shared" si="0"/>
        <v/>
      </c>
      <c r="C37" s="311" t="str">
        <f>IF(Saisie_usager!F37&lt;&gt;"",Saisie_usager!F37," ")</f>
        <v xml:space="preserve"> </v>
      </c>
      <c r="D37" s="312"/>
      <c r="E37" s="312"/>
      <c r="F37" s="313"/>
      <c r="G37" s="311" t="str">
        <f>IF(Saisie_usager!J37&lt;&gt;"",Saisie_usager!J37,"")</f>
        <v/>
      </c>
      <c r="H37" s="312"/>
      <c r="I37" s="313"/>
      <c r="J37" s="208" t="str">
        <f>IF(Saisie_usager!M37&lt;&gt;"",Saisie_usager!M37,"")</f>
        <v/>
      </c>
      <c r="K37" s="68"/>
      <c r="L37" s="151" t="str">
        <f>IF(K37="",Saisie_usager!O37,K37*VLOOKUP($C37,Ref_Invest!$E$3:$K$36,7,FALSE))</f>
        <v/>
      </c>
      <c r="M37" s="144" t="str">
        <f>IF(Saisie_usager!P37&lt;&gt;"",Saisie_usager!P37,"")</f>
        <v/>
      </c>
      <c r="N37" s="4" t="str">
        <f>IF(Saisie_usager!Q37&lt;&gt;"",Saisie_usager!Q37,"")</f>
        <v/>
      </c>
      <c r="O37" s="145" t="str">
        <f>IF(Saisie_usager!R37&lt;&gt;"",Saisie_usager!R37,"")</f>
        <v/>
      </c>
      <c r="P37" s="262" t="str">
        <f>IF(Saisie_usager!F37&lt;&gt;"",Saisie_usager!F37,"")</f>
        <v/>
      </c>
      <c r="Q37" s="314"/>
      <c r="R37" s="314"/>
      <c r="S37" s="260"/>
      <c r="T37" s="317"/>
      <c r="U37" s="318"/>
      <c r="V37" s="319"/>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IF(ISNA(VLOOKUP(P37,Ref_Invest!$E$3:$F$36,2,FALSE)),"",IF(VLOOKUP(P37,Ref_Invest!$E$3:$F$36,2,FALSE)=0,"",VLOOKUP(P37,Ref_Invest!$E$3:$F$36,2,FALSE)))</f>
        <v/>
      </c>
      <c r="AI37" s="152" t="str">
        <f>IF(AH37&gt;0,IF(AG37="","",IF(VLOOKUP(C37,Ref_Invest!$E$3:$P$36,12,FALSE)&lt;AH37,AG37,AG37*AH37/VLOOKUP(C37,Ref_Invest!$E$3:$P$36,12,FALSE))),AG37)</f>
        <v/>
      </c>
      <c r="AJ37" s="149" t="str">
        <f t="shared" si="3"/>
        <v/>
      </c>
      <c r="AK37" s="72" t="str">
        <f>IF(C37="","",IF(ISNA(VLOOKUP(P37,Ref_Invest!$T$3:$U$36,2,FALSE)),"",VLOOKUP(P37,Ref_Invest!$T$3:$U$36,2,FALSE)))</f>
        <v/>
      </c>
      <c r="AL37" s="218" t="str">
        <f>IF(AND(W37&gt;Ref_Invest!$E$57,AA37="",AE37="",AF37&lt;&gt;"OUI"),"XX",IF(AND(W37&gt;Ref_Invest!$E$57,AE37="",AF37&lt;&gt;"OUI"),"XXX",IF(AND(W37&gt;=Ref_Invest!$E$56,AA37="",AF37&lt;&gt;"OUI"),"X","")))</f>
        <v/>
      </c>
      <c r="AM37" s="219" t="str">
        <f t="shared" si="2"/>
        <v/>
      </c>
      <c r="AP37" s="75"/>
      <c r="AQ37" s="310"/>
      <c r="AR37" s="310"/>
      <c r="AS37" s="310"/>
      <c r="AT37" s="310"/>
      <c r="AU37" s="310"/>
      <c r="AV37" s="310"/>
      <c r="AW37" s="310"/>
      <c r="AX37" s="310"/>
      <c r="AY37" s="368"/>
      <c r="AZ37" s="368"/>
      <c r="BJ37" s="75"/>
      <c r="BK37" s="310"/>
      <c r="BL37" s="310"/>
      <c r="BM37" s="310"/>
      <c r="BN37" s="310"/>
      <c r="BO37" s="310"/>
      <c r="BP37" s="310"/>
      <c r="BQ37" s="310"/>
      <c r="BR37" s="310"/>
      <c r="BS37" s="368"/>
      <c r="BT37" s="368"/>
      <c r="BU37" s="368"/>
      <c r="BV37" s="368"/>
      <c r="BW37" s="368"/>
      <c r="BX37" s="368"/>
      <c r="BY37" s="299"/>
      <c r="CD37" s="202"/>
    </row>
    <row r="38" spans="1:88">
      <c r="A38" s="96" t="str">
        <f>IF(C38=" ","",VLOOKUP(C38,Ref_Invest!$E$3:$H$38,4,FALSE))</f>
        <v/>
      </c>
      <c r="B38" s="96" t="str">
        <f t="shared" si="0"/>
        <v/>
      </c>
      <c r="C38" s="311" t="str">
        <f>IF(Saisie_usager!F38&lt;&gt;"",Saisie_usager!F38," ")</f>
        <v xml:space="preserve"> </v>
      </c>
      <c r="D38" s="312"/>
      <c r="E38" s="312"/>
      <c r="F38" s="313"/>
      <c r="G38" s="311" t="str">
        <f>IF(Saisie_usager!J38&lt;&gt;"",Saisie_usager!J38,"")</f>
        <v/>
      </c>
      <c r="H38" s="312"/>
      <c r="I38" s="313"/>
      <c r="J38" s="208" t="str">
        <f>IF(Saisie_usager!M38&lt;&gt;"",Saisie_usager!M38,"")</f>
        <v/>
      </c>
      <c r="K38" s="68"/>
      <c r="L38" s="151" t="str">
        <f>IF(K38="",Saisie_usager!O38,K38*VLOOKUP($C38,Ref_Invest!$E$3:$K$36,7,FALSE))</f>
        <v/>
      </c>
      <c r="M38" s="144" t="str">
        <f>IF(Saisie_usager!P38&lt;&gt;"",Saisie_usager!P38,"")</f>
        <v/>
      </c>
      <c r="N38" s="4" t="str">
        <f>IF(Saisie_usager!Q38&lt;&gt;"",Saisie_usager!Q38,"")</f>
        <v/>
      </c>
      <c r="O38" s="145" t="str">
        <f>IF(Saisie_usager!R38&lt;&gt;"",Saisie_usager!R38,"")</f>
        <v/>
      </c>
      <c r="P38" s="262" t="str">
        <f>IF(Saisie_usager!F38&lt;&gt;"",Saisie_usager!F38,"")</f>
        <v/>
      </c>
      <c r="Q38" s="314"/>
      <c r="R38" s="314"/>
      <c r="S38" s="260"/>
      <c r="T38" s="317"/>
      <c r="U38" s="318"/>
      <c r="V38" s="319"/>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IF(ISNA(VLOOKUP(P38,Ref_Invest!$E$3:$F$36,2,FALSE)),"",IF(VLOOKUP(P38,Ref_Invest!$E$3:$F$36,2,FALSE)=0,"",VLOOKUP(P38,Ref_Invest!$E$3:$F$36,2,FALSE)))</f>
        <v/>
      </c>
      <c r="AI38" s="152" t="str">
        <f>IF(AH38&gt;0,IF(AG38="","",IF(VLOOKUP(C38,Ref_Invest!$E$3:$P$36,12,FALSE)&lt;AH38,AG38,AG38*AH38/VLOOKUP(C38,Ref_Invest!$E$3:$P$36,12,FALSE))),AG38)</f>
        <v/>
      </c>
      <c r="AJ38" s="149" t="str">
        <f t="shared" si="3"/>
        <v/>
      </c>
      <c r="AK38" s="72" t="str">
        <f>IF(C38="","",IF(ISNA(VLOOKUP(P38,Ref_Invest!$T$3:$U$36,2,FALSE)),"",VLOOKUP(P38,Ref_Invest!$T$3:$U$36,2,FALSE)))</f>
        <v/>
      </c>
      <c r="AL38" s="218" t="str">
        <f>IF(AND(W38&gt;Ref_Invest!$E$57,AA38="",AE38="",AF38&lt;&gt;"OUI"),"XX",IF(AND(W38&gt;Ref_Invest!$E$57,AE38="",AF38&lt;&gt;"OUI"),"XXX",IF(AND(W38&gt;=Ref_Invest!$E$56,AA38="",AF38&lt;&gt;"OUI"),"X","")))</f>
        <v/>
      </c>
      <c r="AM38" s="219" t="str">
        <f t="shared" si="2"/>
        <v/>
      </c>
      <c r="AP38" s="75">
        <v>10</v>
      </c>
      <c r="AQ38" s="310" t="str">
        <f>IF(Ref_Invest!$F$61=0,IF(ISNA(VLOOKUP($AP38,Ref_Invest!$C$3:$D$36,2,FALSE))," ",VLOOKUP($AP38,Ref_Invest!$C$3:$D$36,2,FALSE)),IF(Ref_Invest!$F$61=1,IF(ISNA(VLOOKUP($AP38,Ref_Invest!$C$39:$D$47,2,FALSE))," ",VLOOKUP($AP38,Ref_Invest!$C$39:$D$47,2,FALSE))))</f>
        <v xml:space="preserve"> </v>
      </c>
      <c r="AR38" s="310"/>
      <c r="AS38" s="310"/>
      <c r="AT38" s="310"/>
      <c r="AU38" s="310" t="str">
        <f>IF(Ref_Invest!$F$61=1," ",IF(ISNA(VLOOKUP($AP38,Ref_Invest!$C$3:$E$36,3,FALSE))," ",VLOOKUP($AP38,Ref_Invest!$C$3:$E$36,3,FALSE)))</f>
        <v xml:space="preserve"> </v>
      </c>
      <c r="AV38" s="310"/>
      <c r="AW38" s="310"/>
      <c r="AX38" s="310"/>
      <c r="AY38" s="368" t="str">
        <f>IF(Ref_Invest!$F$61=0,IF(ISNA(VLOOKUP($AP38,Ref_Invest!$C$3:$Q$36,15,FALSE))," ",ROUND(VLOOKUP($AP38,Ref_Invest!$C$3:$Q$36,15,FALSE),2)),IF(Ref_Invest!$F$61=1,IF(ISNA(VLOOKUP($AP38,Ref_Invest!$C$39:$R$47,16,FALSE))," ",ROUND(VLOOKUP($AP38,Ref_Invest!$C$39:$R$47,16,FALSE),2))))</f>
        <v xml:space="preserve"> </v>
      </c>
      <c r="AZ38" s="368"/>
      <c r="BJ38" s="75">
        <v>10</v>
      </c>
      <c r="BK38" s="310" t="str">
        <f>IF(ISNA(VLOOKUP($BJ38,Ref_Invest!$B$3:$D$36,3,FALSE))," ",VLOOKUP($BJ38,Ref_Invest!$B$3:$D$36,3,FALSE))</f>
        <v xml:space="preserve"> </v>
      </c>
      <c r="BL38" s="310"/>
      <c r="BM38" s="310"/>
      <c r="BN38" s="310"/>
      <c r="BO38" s="310" t="str">
        <f>IF(ISNA(VLOOKUP($BJ38,Ref_Invest!$B$3:$E$36,4,FALSE))," ",VLOOKUP($BJ38,Ref_Invest!$B$3:$E$36,4,FALSE))</f>
        <v xml:space="preserve"> </v>
      </c>
      <c r="BP38" s="310"/>
      <c r="BQ38" s="310"/>
      <c r="BR38" s="310"/>
      <c r="BS38" s="368" t="str">
        <f>IF(ISNA(VLOOKUP($BJ38,Ref_Invest!$B$3:$Q$36,13,FALSE))," ",ROUND(VLOOKUP($BJ38,Ref_Invest!$B$3:$Q$36,13,FALSE),2))</f>
        <v xml:space="preserve"> </v>
      </c>
      <c r="BT38" s="368"/>
      <c r="BU38" s="368" t="str">
        <f>IF(ISNA(VLOOKUP($BJ38,Ref_Invest!$B$3:$Q$36,16,FALSE))," ",ROUND(VLOOKUP($BJ38,Ref_Invest!$B$3:$Q$36,16,FALSE),2))</f>
        <v xml:space="preserve"> </v>
      </c>
      <c r="BV38" s="368"/>
      <c r="BW38" s="368"/>
      <c r="BX38" s="368"/>
      <c r="BY38" s="299" t="str">
        <f t="shared" ref="BY38" si="12">IF(BW38="",BU38,BW38)</f>
        <v xml:space="preserve"> </v>
      </c>
    </row>
    <row r="39" spans="1:88">
      <c r="A39" s="96" t="str">
        <f>IF(C39=" ","",VLOOKUP(C39,Ref_Invest!$E$3:$H$38,4,FALSE))</f>
        <v/>
      </c>
      <c r="B39" s="96" t="str">
        <f t="shared" si="0"/>
        <v/>
      </c>
      <c r="C39" s="311" t="str">
        <f>IF(Saisie_usager!F39&lt;&gt;"",Saisie_usager!F39," ")</f>
        <v xml:space="preserve"> </v>
      </c>
      <c r="D39" s="312"/>
      <c r="E39" s="312"/>
      <c r="F39" s="313"/>
      <c r="G39" s="311" t="str">
        <f>IF(Saisie_usager!J39&lt;&gt;"",Saisie_usager!J39,"")</f>
        <v/>
      </c>
      <c r="H39" s="312"/>
      <c r="I39" s="313"/>
      <c r="J39" s="208" t="str">
        <f>IF(Saisie_usager!M39&lt;&gt;"",Saisie_usager!M39,"")</f>
        <v/>
      </c>
      <c r="K39" s="68"/>
      <c r="L39" s="151" t="str">
        <f>IF(K39="",Saisie_usager!O39,K39*VLOOKUP($C39,Ref_Invest!$E$3:$K$36,7,FALSE))</f>
        <v/>
      </c>
      <c r="M39" s="144" t="str">
        <f>IF(Saisie_usager!P39&lt;&gt;"",Saisie_usager!P39,"")</f>
        <v/>
      </c>
      <c r="N39" s="4" t="str">
        <f>IF(Saisie_usager!Q39&lt;&gt;"",Saisie_usager!Q39,"")</f>
        <v/>
      </c>
      <c r="O39" s="145" t="str">
        <f>IF(Saisie_usager!R39&lt;&gt;"",Saisie_usager!R39,"")</f>
        <v/>
      </c>
      <c r="P39" s="262" t="str">
        <f>IF(Saisie_usager!F39&lt;&gt;"",Saisie_usager!F39,"")</f>
        <v/>
      </c>
      <c r="Q39" s="314"/>
      <c r="R39" s="314"/>
      <c r="S39" s="260"/>
      <c r="T39" s="317"/>
      <c r="U39" s="318"/>
      <c r="V39" s="319"/>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IF(ISNA(VLOOKUP(P39,Ref_Invest!$E$3:$F$36,2,FALSE)),"",IF(VLOOKUP(P39,Ref_Invest!$E$3:$F$36,2,FALSE)=0,"",VLOOKUP(P39,Ref_Invest!$E$3:$F$36,2,FALSE)))</f>
        <v/>
      </c>
      <c r="AI39" s="152" t="str">
        <f>IF(AH39&gt;0,IF(AG39="","",IF(VLOOKUP(C39,Ref_Invest!$E$3:$P$36,12,FALSE)&lt;AH39,AG39,AG39*AH39/VLOOKUP(C39,Ref_Invest!$E$3:$P$36,12,FALSE))),AG39)</f>
        <v/>
      </c>
      <c r="AJ39" s="149" t="str">
        <f t="shared" si="3"/>
        <v/>
      </c>
      <c r="AK39" s="72" t="str">
        <f>IF(C39="","",IF(ISNA(VLOOKUP(P39,Ref_Invest!$T$3:$U$36,2,FALSE)),"",VLOOKUP(P39,Ref_Invest!$T$3:$U$36,2,FALSE)))</f>
        <v/>
      </c>
      <c r="AL39" s="218" t="str">
        <f>IF(AND(W39&gt;Ref_Invest!$E$57,AA39="",AE39="",AF39&lt;&gt;"OUI"),"XX",IF(AND(W39&gt;Ref_Invest!$E$57,AE39="",AF39&lt;&gt;"OUI"),"XXX",IF(AND(W39&gt;=Ref_Invest!$E$56,AA39="",AF39&lt;&gt;"OUI"),"X","")))</f>
        <v/>
      </c>
      <c r="AM39" s="219" t="str">
        <f t="shared" si="2"/>
        <v/>
      </c>
      <c r="AP39" s="75"/>
      <c r="AQ39" s="310"/>
      <c r="AR39" s="310"/>
      <c r="AS39" s="310"/>
      <c r="AT39" s="310"/>
      <c r="AU39" s="310"/>
      <c r="AV39" s="310"/>
      <c r="AW39" s="310"/>
      <c r="AX39" s="310"/>
      <c r="AY39" s="368"/>
      <c r="AZ39" s="368"/>
      <c r="BJ39" s="75"/>
      <c r="BK39" s="310"/>
      <c r="BL39" s="310"/>
      <c r="BM39" s="310"/>
      <c r="BN39" s="310"/>
      <c r="BO39" s="310"/>
      <c r="BP39" s="310"/>
      <c r="BQ39" s="310"/>
      <c r="BR39" s="310"/>
      <c r="BS39" s="368"/>
      <c r="BT39" s="368"/>
      <c r="BU39" s="368"/>
      <c r="BV39" s="368"/>
      <c r="BW39" s="368"/>
      <c r="BX39" s="368"/>
      <c r="BY39" s="299"/>
    </row>
    <row r="40" spans="1:88">
      <c r="A40" s="96" t="str">
        <f>IF(C40=" ","",VLOOKUP(C40,Ref_Invest!$E$3:$H$38,4,FALSE))</f>
        <v/>
      </c>
      <c r="B40" s="96" t="str">
        <f t="shared" si="0"/>
        <v/>
      </c>
      <c r="C40" s="311" t="str">
        <f>IF(Saisie_usager!F40&lt;&gt;"",Saisie_usager!F40," ")</f>
        <v xml:space="preserve"> </v>
      </c>
      <c r="D40" s="312"/>
      <c r="E40" s="312"/>
      <c r="F40" s="313"/>
      <c r="G40" s="311" t="str">
        <f>IF(Saisie_usager!J40&lt;&gt;"",Saisie_usager!J40,"")</f>
        <v/>
      </c>
      <c r="H40" s="312"/>
      <c r="I40" s="313"/>
      <c r="J40" s="208" t="str">
        <f>IF(Saisie_usager!M40&lt;&gt;"",Saisie_usager!M40,"")</f>
        <v/>
      </c>
      <c r="K40" s="68"/>
      <c r="L40" s="151" t="str">
        <f>IF(K40="",Saisie_usager!O40,K40*VLOOKUP($C40,Ref_Invest!$E$3:$K$36,7,FALSE))</f>
        <v/>
      </c>
      <c r="M40" s="144" t="str">
        <f>IF(Saisie_usager!P40&lt;&gt;"",Saisie_usager!P40,"")</f>
        <v/>
      </c>
      <c r="N40" s="4" t="str">
        <f>IF(Saisie_usager!Q40&lt;&gt;"",Saisie_usager!Q40,"")</f>
        <v/>
      </c>
      <c r="O40" s="145" t="str">
        <f>IF(Saisie_usager!R40&lt;&gt;"",Saisie_usager!R40,"")</f>
        <v/>
      </c>
      <c r="P40" s="262" t="str">
        <f>IF(Saisie_usager!F40&lt;&gt;"",Saisie_usager!F40,"")</f>
        <v/>
      </c>
      <c r="Q40" s="314"/>
      <c r="R40" s="314"/>
      <c r="S40" s="260"/>
      <c r="T40" s="317"/>
      <c r="U40" s="318"/>
      <c r="V40" s="319"/>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IF(ISNA(VLOOKUP(P40,Ref_Invest!$E$3:$F$36,2,FALSE)),"",IF(VLOOKUP(P40,Ref_Invest!$E$3:$F$36,2,FALSE)=0,"",VLOOKUP(P40,Ref_Invest!$E$3:$F$36,2,FALSE)))</f>
        <v/>
      </c>
      <c r="AI40" s="152" t="str">
        <f>IF(AH40&gt;0,IF(AG40="","",IF(VLOOKUP(C40,Ref_Invest!$E$3:$P$36,12,FALSE)&lt;AH40,AG40,AG40*AH40/VLOOKUP(C40,Ref_Invest!$E$3:$P$36,12,FALSE))),AG40)</f>
        <v/>
      </c>
      <c r="AJ40" s="149" t="str">
        <f t="shared" si="3"/>
        <v/>
      </c>
      <c r="AK40" s="72" t="str">
        <f>IF(C40="","",IF(ISNA(VLOOKUP(P40,Ref_Invest!$T$3:$U$36,2,FALSE)),"",VLOOKUP(P40,Ref_Invest!$T$3:$U$36,2,FALSE)))</f>
        <v/>
      </c>
      <c r="AL40" s="218" t="str">
        <f>IF(AND(W40&gt;Ref_Invest!$E$57,AA40="",AE40="",AF40&lt;&gt;"OUI"),"XX",IF(AND(W40&gt;Ref_Invest!$E$57,AE40="",AF40&lt;&gt;"OUI"),"XXX",IF(AND(W40&gt;=Ref_Invest!$E$56,AA40="",AF40&lt;&gt;"OUI"),"X","")))</f>
        <v/>
      </c>
      <c r="AM40" s="219" t="str">
        <f t="shared" si="2"/>
        <v/>
      </c>
      <c r="AP40" s="75">
        <v>11</v>
      </c>
      <c r="AQ40" s="310" t="str">
        <f>IF(Ref_Invest!$F$61=0,IF(ISNA(VLOOKUP($AP40,Ref_Invest!$C$3:$D$36,2,FALSE))," ",VLOOKUP($AP40,Ref_Invest!$C$3:$D$36,2,FALSE)),IF(Ref_Invest!$F$61=1,IF(ISNA(VLOOKUP($AP40,Ref_Invest!$C$39:$D$47,2,FALSE))," ",VLOOKUP($AP40,Ref_Invest!$C$39:$D$47,2,FALSE))))</f>
        <v xml:space="preserve"> </v>
      </c>
      <c r="AR40" s="310"/>
      <c r="AS40" s="310"/>
      <c r="AT40" s="310"/>
      <c r="AU40" s="310" t="str">
        <f>IF(Ref_Invest!$F$61=1," ",IF(ISNA(VLOOKUP($AP40,Ref_Invest!$C$3:$E$36,3,FALSE))," ",VLOOKUP($AP40,Ref_Invest!$C$3:$E$36,3,FALSE)))</f>
        <v xml:space="preserve"> </v>
      </c>
      <c r="AV40" s="310"/>
      <c r="AW40" s="310"/>
      <c r="AX40" s="310"/>
      <c r="AY40" s="368" t="str">
        <f>IF(Ref_Invest!$F$61=0,IF(ISNA(VLOOKUP($AP40,Ref_Invest!$C$3:$Q$36,15,FALSE))," ",ROUND(VLOOKUP($AP40,Ref_Invest!$C$3:$Q$36,15,FALSE),2)),IF(Ref_Invest!$F$61=1,IF(ISNA(VLOOKUP($AP40,Ref_Invest!$C$39:$R$47,16,FALSE))," ",ROUND(VLOOKUP($AP40,Ref_Invest!$C$39:$R$47,16,FALSE),2))))</f>
        <v xml:space="preserve"> </v>
      </c>
      <c r="AZ40" s="368"/>
      <c r="BJ40" s="75">
        <v>11</v>
      </c>
      <c r="BK40" s="310" t="str">
        <f>IF(ISNA(VLOOKUP($BJ40,Ref_Invest!$B$3:$D$36,3,FALSE))," ",VLOOKUP($BJ40,Ref_Invest!$B$3:$D$36,3,FALSE))</f>
        <v xml:space="preserve"> </v>
      </c>
      <c r="BL40" s="310"/>
      <c r="BM40" s="310"/>
      <c r="BN40" s="310"/>
      <c r="BO40" s="310" t="str">
        <f>IF(ISNA(VLOOKUP($BJ40,Ref_Invest!$B$3:$E$36,4,FALSE))," ",VLOOKUP($BJ40,Ref_Invest!$B$3:$E$36,4,FALSE))</f>
        <v xml:space="preserve"> </v>
      </c>
      <c r="BP40" s="310"/>
      <c r="BQ40" s="310"/>
      <c r="BR40" s="310"/>
      <c r="BS40" s="368" t="str">
        <f>IF(ISNA(VLOOKUP($BJ40,Ref_Invest!$B$3:$Q$36,13,FALSE))," ",ROUND(VLOOKUP($BJ40,Ref_Invest!$B$3:$Q$36,13,FALSE),2))</f>
        <v xml:space="preserve"> </v>
      </c>
      <c r="BT40" s="368"/>
      <c r="BU40" s="368" t="str">
        <f>IF(ISNA(VLOOKUP($BJ40,Ref_Invest!$B$3:$Q$36,16,FALSE))," ",ROUND(VLOOKUP($BJ40,Ref_Invest!$B$3:$Q$36,16,FALSE),2))</f>
        <v xml:space="preserve"> </v>
      </c>
      <c r="BV40" s="368"/>
      <c r="BW40" s="368"/>
      <c r="BX40" s="368"/>
      <c r="BY40" s="299" t="str">
        <f t="shared" ref="BY40" si="13">IF(BW40="",BU40,BW40)</f>
        <v xml:space="preserve"> </v>
      </c>
    </row>
    <row r="41" spans="1:88">
      <c r="A41" s="96" t="str">
        <f>IF(C41=" ","",VLOOKUP(C41,Ref_Invest!$E$3:$H$38,4,FALSE))</f>
        <v/>
      </c>
      <c r="B41" s="96" t="str">
        <f t="shared" si="0"/>
        <v/>
      </c>
      <c r="C41" s="311" t="str">
        <f>IF(Saisie_usager!F41&lt;&gt;"",Saisie_usager!F41," ")</f>
        <v xml:space="preserve"> </v>
      </c>
      <c r="D41" s="312"/>
      <c r="E41" s="312"/>
      <c r="F41" s="313"/>
      <c r="G41" s="311" t="str">
        <f>IF(Saisie_usager!J41&lt;&gt;"",Saisie_usager!J41,"")</f>
        <v/>
      </c>
      <c r="H41" s="312"/>
      <c r="I41" s="313"/>
      <c r="J41" s="208" t="str">
        <f>IF(Saisie_usager!M41&lt;&gt;"",Saisie_usager!M41,"")</f>
        <v/>
      </c>
      <c r="K41" s="68"/>
      <c r="L41" s="151" t="str">
        <f>IF(K41="",Saisie_usager!O41,K41*VLOOKUP($C41,Ref_Invest!$E$3:$K$36,7,FALSE))</f>
        <v/>
      </c>
      <c r="M41" s="144" t="str">
        <f>IF(Saisie_usager!P41&lt;&gt;"",Saisie_usager!P41,"")</f>
        <v/>
      </c>
      <c r="N41" s="4" t="str">
        <f>IF(Saisie_usager!Q41&lt;&gt;"",Saisie_usager!Q41,"")</f>
        <v/>
      </c>
      <c r="O41" s="145" t="str">
        <f>IF(Saisie_usager!R41&lt;&gt;"",Saisie_usager!R41,"")</f>
        <v/>
      </c>
      <c r="P41" s="262" t="str">
        <f>IF(Saisie_usager!F41&lt;&gt;"",Saisie_usager!F41,"")</f>
        <v/>
      </c>
      <c r="Q41" s="314"/>
      <c r="R41" s="314"/>
      <c r="S41" s="260"/>
      <c r="T41" s="317"/>
      <c r="U41" s="318"/>
      <c r="V41" s="319"/>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IF(ISNA(VLOOKUP(P41,Ref_Invest!$E$3:$F$36,2,FALSE)),"",IF(VLOOKUP(P41,Ref_Invest!$E$3:$F$36,2,FALSE)=0,"",VLOOKUP(P41,Ref_Invest!$E$3:$F$36,2,FALSE)))</f>
        <v/>
      </c>
      <c r="AI41" s="152" t="str">
        <f>IF(AH41&gt;0,IF(AG41="","",IF(VLOOKUP(C41,Ref_Invest!$E$3:$P$36,12,FALSE)&lt;AH41,AG41,AG41*AH41/VLOOKUP(C41,Ref_Invest!$E$3:$P$36,12,FALSE))),AG41)</f>
        <v/>
      </c>
      <c r="AJ41" s="149" t="str">
        <f t="shared" si="3"/>
        <v/>
      </c>
      <c r="AK41" s="72" t="str">
        <f>IF(C41="","",IF(ISNA(VLOOKUP(P41,Ref_Invest!$T$3:$U$36,2,FALSE)),"",VLOOKUP(P41,Ref_Invest!$T$3:$U$36,2,FALSE)))</f>
        <v/>
      </c>
      <c r="AL41" s="218" t="str">
        <f>IF(AND(W41&gt;Ref_Invest!$E$57,AA41="",AE41="",AF41&lt;&gt;"OUI"),"XX",IF(AND(W41&gt;Ref_Invest!$E$57,AE41="",AF41&lt;&gt;"OUI"),"XXX",IF(AND(W41&gt;=Ref_Invest!$E$56,AA41="",AF41&lt;&gt;"OUI"),"X","")))</f>
        <v/>
      </c>
      <c r="AM41" s="219" t="str">
        <f t="shared" si="2"/>
        <v/>
      </c>
      <c r="AP41" s="75"/>
      <c r="AQ41" s="310"/>
      <c r="AR41" s="310"/>
      <c r="AS41" s="310"/>
      <c r="AT41" s="310"/>
      <c r="AU41" s="310"/>
      <c r="AV41" s="310"/>
      <c r="AW41" s="310"/>
      <c r="AX41" s="310"/>
      <c r="AY41" s="368"/>
      <c r="AZ41" s="368"/>
      <c r="BJ41" s="75"/>
      <c r="BK41" s="310"/>
      <c r="BL41" s="310"/>
      <c r="BM41" s="310"/>
      <c r="BN41" s="310"/>
      <c r="BO41" s="310"/>
      <c r="BP41" s="310"/>
      <c r="BQ41" s="310"/>
      <c r="BR41" s="310"/>
      <c r="BS41" s="368"/>
      <c r="BT41" s="368"/>
      <c r="BU41" s="368"/>
      <c r="BV41" s="368"/>
      <c r="BW41" s="368"/>
      <c r="BX41" s="368"/>
      <c r="BY41" s="299"/>
    </row>
    <row r="42" spans="1:88">
      <c r="A42" s="96" t="str">
        <f>IF(C42=" ","",VLOOKUP(C42,Ref_Invest!$E$3:$H$38,4,FALSE))</f>
        <v/>
      </c>
      <c r="B42" s="96" t="str">
        <f t="shared" si="0"/>
        <v/>
      </c>
      <c r="C42" s="311" t="str">
        <f>IF(Saisie_usager!F42&lt;&gt;"",Saisie_usager!F42," ")</f>
        <v xml:space="preserve"> </v>
      </c>
      <c r="D42" s="312"/>
      <c r="E42" s="312"/>
      <c r="F42" s="313"/>
      <c r="G42" s="311" t="str">
        <f>IF(Saisie_usager!J42&lt;&gt;"",Saisie_usager!J42,"")</f>
        <v/>
      </c>
      <c r="H42" s="312"/>
      <c r="I42" s="313"/>
      <c r="J42" s="208" t="str">
        <f>IF(Saisie_usager!M42&lt;&gt;"",Saisie_usager!M42,"")</f>
        <v/>
      </c>
      <c r="K42" s="68"/>
      <c r="L42" s="151" t="str">
        <f>IF(K42="",Saisie_usager!O42,K42*VLOOKUP($C42,Ref_Invest!$E$3:$K$36,7,FALSE))</f>
        <v/>
      </c>
      <c r="M42" s="144" t="str">
        <f>IF(Saisie_usager!P42&lt;&gt;"",Saisie_usager!P42,"")</f>
        <v/>
      </c>
      <c r="N42" s="4" t="str">
        <f>IF(Saisie_usager!Q42&lt;&gt;"",Saisie_usager!Q42,"")</f>
        <v/>
      </c>
      <c r="O42" s="145" t="str">
        <f>IF(Saisie_usager!R42&lt;&gt;"",Saisie_usager!R42,"")</f>
        <v/>
      </c>
      <c r="P42" s="262" t="str">
        <f>IF(Saisie_usager!F42&lt;&gt;"",Saisie_usager!F42,"")</f>
        <v/>
      </c>
      <c r="Q42" s="314"/>
      <c r="R42" s="314"/>
      <c r="S42" s="260"/>
      <c r="T42" s="317"/>
      <c r="U42" s="318"/>
      <c r="V42" s="319"/>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IF(ISNA(VLOOKUP(P42,Ref_Invest!$E$3:$F$36,2,FALSE)),"",IF(VLOOKUP(P42,Ref_Invest!$E$3:$F$36,2,FALSE)=0,"",VLOOKUP(P42,Ref_Invest!$E$3:$F$36,2,FALSE)))</f>
        <v/>
      </c>
      <c r="AI42" s="152" t="str">
        <f>IF(AH42&gt;0,IF(AG42="","",IF(VLOOKUP(C42,Ref_Invest!$E$3:$P$36,12,FALSE)&lt;AH42,AG42,AG42*AH42/VLOOKUP(C42,Ref_Invest!$E$3:$P$36,12,FALSE))),AG42)</f>
        <v/>
      </c>
      <c r="AJ42" s="149" t="str">
        <f t="shared" si="3"/>
        <v/>
      </c>
      <c r="AK42" s="72" t="str">
        <f>IF(C42="","",IF(ISNA(VLOOKUP(P42,Ref_Invest!$T$3:$U$36,2,FALSE)),"",VLOOKUP(P42,Ref_Invest!$T$3:$U$36,2,FALSE)))</f>
        <v/>
      </c>
      <c r="AL42" s="218" t="str">
        <f>IF(AND(W42&gt;Ref_Invest!$E$57,AA42="",AE42="",AF42&lt;&gt;"OUI"),"XX",IF(AND(W42&gt;Ref_Invest!$E$57,AE42="",AF42&lt;&gt;"OUI"),"XXX",IF(AND(W42&gt;=Ref_Invest!$E$56,AA42="",AF42&lt;&gt;"OUI"),"X","")))</f>
        <v/>
      </c>
      <c r="AM42" s="219" t="str">
        <f t="shared" si="2"/>
        <v/>
      </c>
      <c r="AP42" s="75">
        <v>12</v>
      </c>
      <c r="AQ42" s="310" t="str">
        <f>IF(Ref_Invest!$F$61=0,IF(ISNA(VLOOKUP($AP42,Ref_Invest!$C$3:$D$36,2,FALSE))," ",VLOOKUP($AP42,Ref_Invest!$C$3:$D$36,2,FALSE)),IF(Ref_Invest!$F$61=1,IF(ISNA(VLOOKUP($AP42,Ref_Invest!$C$39:$D$47,2,FALSE))," ",VLOOKUP($AP42,Ref_Invest!$C$39:$D$47,2,FALSE))))</f>
        <v xml:space="preserve"> </v>
      </c>
      <c r="AR42" s="310"/>
      <c r="AS42" s="310"/>
      <c r="AT42" s="310"/>
      <c r="AU42" s="310" t="str">
        <f>IF(Ref_Invest!$F$61=1," ",IF(ISNA(VLOOKUP($AP42,Ref_Invest!$C$3:$E$36,3,FALSE))," ",VLOOKUP($AP42,Ref_Invest!$C$3:$E$36,3,FALSE)))</f>
        <v xml:space="preserve"> </v>
      </c>
      <c r="AV42" s="310"/>
      <c r="AW42" s="310"/>
      <c r="AX42" s="310"/>
      <c r="AY42" s="368" t="str">
        <f>IF(Ref_Invest!$F$61=0,IF(ISNA(VLOOKUP($AP42,Ref_Invest!$C$3:$Q$36,15,FALSE))," ",ROUND(VLOOKUP($AP42,Ref_Invest!$C$3:$Q$36,15,FALSE),2)),IF(Ref_Invest!$F$61=1,IF(ISNA(VLOOKUP($AP42,Ref_Invest!$C$39:$R$47,16,FALSE))," ",ROUND(VLOOKUP($AP42,Ref_Invest!$C$39:$R$47,16,FALSE),2))))</f>
        <v xml:space="preserve"> </v>
      </c>
      <c r="AZ42" s="368"/>
      <c r="BJ42" s="75">
        <v>12</v>
      </c>
      <c r="BK42" s="310" t="str">
        <f>IF(ISNA(VLOOKUP($BJ42,Ref_Invest!$B$3:$D$36,3,FALSE))," ",VLOOKUP($BJ42,Ref_Invest!$B$3:$D$36,3,FALSE))</f>
        <v xml:space="preserve"> </v>
      </c>
      <c r="BL42" s="310"/>
      <c r="BM42" s="310"/>
      <c r="BN42" s="310"/>
      <c r="BO42" s="310" t="str">
        <f>IF(ISNA(VLOOKUP($BJ42,Ref_Invest!$B$3:$E$36,4,FALSE))," ",VLOOKUP($BJ42,Ref_Invest!$B$3:$E$36,4,FALSE))</f>
        <v xml:space="preserve"> </v>
      </c>
      <c r="BP42" s="310"/>
      <c r="BQ42" s="310"/>
      <c r="BR42" s="310"/>
      <c r="BS42" s="368" t="str">
        <f>IF(ISNA(VLOOKUP($BJ42,Ref_Invest!$B$3:$Q$36,13,FALSE))," ",ROUND(VLOOKUP($BJ42,Ref_Invest!$B$3:$Q$36,13,FALSE),2))</f>
        <v xml:space="preserve"> </v>
      </c>
      <c r="BT42" s="368"/>
      <c r="BU42" s="368" t="str">
        <f>IF(ISNA(VLOOKUP($BJ42,Ref_Invest!$B$3:$Q$36,16,FALSE))," ",ROUND(VLOOKUP($BJ42,Ref_Invest!$B$3:$Q$36,16,FALSE),2))</f>
        <v xml:space="preserve"> </v>
      </c>
      <c r="BV42" s="368"/>
      <c r="BW42" s="368"/>
      <c r="BX42" s="368"/>
      <c r="BY42" s="299" t="str">
        <f t="shared" ref="BY42" si="14">IF(BW42="",BU42,BW42)</f>
        <v xml:space="preserve"> </v>
      </c>
      <c r="CB42" s="202" t="s">
        <v>73</v>
      </c>
      <c r="CD42" s="306">
        <f>Saisie_usager!O17+Saisie_usager!R17</f>
        <v>0</v>
      </c>
      <c r="CE42" s="306"/>
      <c r="CG42" t="s">
        <v>74</v>
      </c>
    </row>
    <row r="43" spans="1:88">
      <c r="A43" s="96" t="str">
        <f>IF(C43=" ","",VLOOKUP(C43,Ref_Invest!$E$3:$H$38,4,FALSE))</f>
        <v/>
      </c>
      <c r="B43" s="96" t="str">
        <f t="shared" si="0"/>
        <v/>
      </c>
      <c r="C43" s="311" t="str">
        <f>IF(Saisie_usager!F43&lt;&gt;"",Saisie_usager!F43," ")</f>
        <v xml:space="preserve"> </v>
      </c>
      <c r="D43" s="312"/>
      <c r="E43" s="312"/>
      <c r="F43" s="313"/>
      <c r="G43" s="311" t="str">
        <f>IF(Saisie_usager!J43&lt;&gt;"",Saisie_usager!J43,"")</f>
        <v/>
      </c>
      <c r="H43" s="312"/>
      <c r="I43" s="313"/>
      <c r="J43" s="208" t="str">
        <f>IF(Saisie_usager!M43&lt;&gt;"",Saisie_usager!M43,"")</f>
        <v/>
      </c>
      <c r="K43" s="68"/>
      <c r="L43" s="151" t="str">
        <f>IF(K43="",Saisie_usager!O43,K43*VLOOKUP($C43,Ref_Invest!$E$3:$K$36,7,FALSE))</f>
        <v/>
      </c>
      <c r="M43" s="144" t="str">
        <f>IF(Saisie_usager!P43&lt;&gt;"",Saisie_usager!P43,"")</f>
        <v/>
      </c>
      <c r="N43" s="4" t="str">
        <f>IF(Saisie_usager!Q43&lt;&gt;"",Saisie_usager!Q43,"")</f>
        <v/>
      </c>
      <c r="O43" s="145" t="str">
        <f>IF(Saisie_usager!R43&lt;&gt;"",Saisie_usager!R43,"")</f>
        <v/>
      </c>
      <c r="P43" s="262" t="str">
        <f>IF(Saisie_usager!F43&lt;&gt;"",Saisie_usager!F43,"")</f>
        <v/>
      </c>
      <c r="Q43" s="314"/>
      <c r="R43" s="314"/>
      <c r="S43" s="260"/>
      <c r="T43" s="317"/>
      <c r="U43" s="318"/>
      <c r="V43" s="319"/>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IF(ISNA(VLOOKUP(P43,Ref_Invest!$E$3:$F$36,2,FALSE)),"",IF(VLOOKUP(P43,Ref_Invest!$E$3:$F$36,2,FALSE)=0,"",VLOOKUP(P43,Ref_Invest!$E$3:$F$36,2,FALSE)))</f>
        <v/>
      </c>
      <c r="AI43" s="152" t="str">
        <f>IF(AH43&gt;0,IF(AG43="","",IF(VLOOKUP(C43,Ref_Invest!$E$3:$P$36,12,FALSE)&lt;AH43,AG43,AG43*AH43/VLOOKUP(C43,Ref_Invest!$E$3:$P$36,12,FALSE))),AG43)</f>
        <v/>
      </c>
      <c r="AJ43" s="149" t="str">
        <f t="shared" si="3"/>
        <v/>
      </c>
      <c r="AK43" s="72" t="str">
        <f>IF(C43="","",IF(ISNA(VLOOKUP(P43,Ref_Invest!$T$3:$U$36,2,FALSE)),"",VLOOKUP(P43,Ref_Invest!$T$3:$U$36,2,FALSE)))</f>
        <v/>
      </c>
      <c r="AL43" s="218" t="str">
        <f>IF(AND(W43&gt;Ref_Invest!$E$57,AA43="",AE43="",AF43&lt;&gt;"OUI"),"XX",IF(AND(W43&gt;Ref_Invest!$E$57,AE43="",AF43&lt;&gt;"OUI"),"XXX",IF(AND(W43&gt;=Ref_Invest!$E$56,AA43="",AF43&lt;&gt;"OUI"),"X","")))</f>
        <v/>
      </c>
      <c r="AM43" s="219" t="str">
        <f t="shared" si="2"/>
        <v/>
      </c>
      <c r="AP43" s="75"/>
      <c r="AQ43" s="310"/>
      <c r="AR43" s="310"/>
      <c r="AS43" s="310"/>
      <c r="AT43" s="310"/>
      <c r="AU43" s="310"/>
      <c r="AV43" s="310"/>
      <c r="AW43" s="310"/>
      <c r="AX43" s="310"/>
      <c r="AY43" s="368"/>
      <c r="AZ43" s="368"/>
      <c r="BJ43" s="75"/>
      <c r="BK43" s="310"/>
      <c r="BL43" s="310"/>
      <c r="BM43" s="310"/>
      <c r="BN43" s="310"/>
      <c r="BO43" s="310"/>
      <c r="BP43" s="310"/>
      <c r="BQ43" s="310"/>
      <c r="BR43" s="310"/>
      <c r="BS43" s="368"/>
      <c r="BT43" s="368"/>
      <c r="BU43" s="368"/>
      <c r="BV43" s="368"/>
      <c r="BW43" s="368"/>
      <c r="BX43" s="368"/>
      <c r="BY43" s="299"/>
      <c r="CB43" s="202"/>
    </row>
    <row r="44" spans="1:88">
      <c r="A44" s="96" t="str">
        <f>IF(C44=" ","",VLOOKUP(C44,Ref_Invest!$E$3:$H$38,4,FALSE))</f>
        <v/>
      </c>
      <c r="B44" s="96" t="str">
        <f t="shared" si="0"/>
        <v/>
      </c>
      <c r="C44" s="311" t="str">
        <f>IF(Saisie_usager!F44&lt;&gt;"",Saisie_usager!F44," ")</f>
        <v xml:space="preserve"> </v>
      </c>
      <c r="D44" s="312"/>
      <c r="E44" s="312"/>
      <c r="F44" s="313"/>
      <c r="G44" s="311" t="str">
        <f>IF(Saisie_usager!J44&lt;&gt;"",Saisie_usager!J44,"")</f>
        <v/>
      </c>
      <c r="H44" s="312"/>
      <c r="I44" s="313"/>
      <c r="J44" s="208" t="str">
        <f>IF(Saisie_usager!M44&lt;&gt;"",Saisie_usager!M44,"")</f>
        <v/>
      </c>
      <c r="K44" s="68"/>
      <c r="L44" s="151" t="str">
        <f>IF(K44="",Saisie_usager!O44,K44*VLOOKUP($C44,Ref_Invest!$E$3:$K$36,7,FALSE))</f>
        <v/>
      </c>
      <c r="M44" s="144" t="str">
        <f>IF(Saisie_usager!P44&lt;&gt;"",Saisie_usager!P44,"")</f>
        <v/>
      </c>
      <c r="N44" s="4" t="str">
        <f>IF(Saisie_usager!Q44&lt;&gt;"",Saisie_usager!Q44,"")</f>
        <v/>
      </c>
      <c r="O44" s="145" t="str">
        <f>IF(Saisie_usager!R44&lt;&gt;"",Saisie_usager!R44,"")</f>
        <v/>
      </c>
      <c r="P44" s="262" t="str">
        <f>IF(Saisie_usager!F44&lt;&gt;"",Saisie_usager!F44,"")</f>
        <v/>
      </c>
      <c r="Q44" s="314"/>
      <c r="R44" s="314"/>
      <c r="S44" s="260"/>
      <c r="T44" s="317"/>
      <c r="U44" s="318"/>
      <c r="V44" s="319"/>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IF(ISNA(VLOOKUP(P44,Ref_Invest!$E$3:$F$36,2,FALSE)),"",IF(VLOOKUP(P44,Ref_Invest!$E$3:$F$36,2,FALSE)=0,"",VLOOKUP(P44,Ref_Invest!$E$3:$F$36,2,FALSE)))</f>
        <v/>
      </c>
      <c r="AI44" s="152" t="str">
        <f>IF(AH44&gt;0,IF(AG44="","",IF(VLOOKUP(C44,Ref_Invest!$E$3:$P$36,12,FALSE)&lt;AH44,AG44,AG44*AH44/VLOOKUP(C44,Ref_Invest!$E$3:$P$36,12,FALSE))),AG44)</f>
        <v/>
      </c>
      <c r="AJ44" s="149" t="str">
        <f t="shared" si="3"/>
        <v/>
      </c>
      <c r="AK44" s="72" t="str">
        <f>IF(C44="","",IF(ISNA(VLOOKUP(P44,Ref_Invest!$T$3:$U$36,2,FALSE)),"",VLOOKUP(P44,Ref_Invest!$T$3:$U$36,2,FALSE)))</f>
        <v/>
      </c>
      <c r="AL44" s="218" t="str">
        <f>IF(AND(W44&gt;Ref_Invest!$E$57,AA44="",AE44="",AF44&lt;&gt;"OUI"),"XX",IF(AND(W44&gt;Ref_Invest!$E$57,AE44="",AF44&lt;&gt;"OUI"),"XXX",IF(AND(W44&gt;=Ref_Invest!$E$56,AA44="",AF44&lt;&gt;"OUI"),"X","")))</f>
        <v/>
      </c>
      <c r="AM44" s="219" t="str">
        <f t="shared" si="2"/>
        <v/>
      </c>
      <c r="AP44" s="75">
        <v>13</v>
      </c>
      <c r="AQ44" s="310" t="str">
        <f>IF(Ref_Invest!$F$61=0,IF(ISNA(VLOOKUP($AP44,Ref_Invest!$C$3:$D$36,2,FALSE))," ",VLOOKUP($AP44,Ref_Invest!$C$3:$D$36,2,FALSE)),IF(Ref_Invest!$F$61=1,IF(ISNA(VLOOKUP($AP44,Ref_Invest!$C$39:$D$47,2,FALSE))," ",VLOOKUP($AP44,Ref_Invest!$C$39:$D$47,2,FALSE))))</f>
        <v xml:space="preserve"> </v>
      </c>
      <c r="AR44" s="310"/>
      <c r="AS44" s="310"/>
      <c r="AT44" s="310"/>
      <c r="AU44" s="310" t="str">
        <f>IF(Ref_Invest!$F$61=1," ",IF(ISNA(VLOOKUP($AP44,Ref_Invest!$C$3:$E$36,3,FALSE))," ",VLOOKUP($AP44,Ref_Invest!$C$3:$E$36,3,FALSE)))</f>
        <v xml:space="preserve"> </v>
      </c>
      <c r="AV44" s="310"/>
      <c r="AW44" s="310"/>
      <c r="AX44" s="310"/>
      <c r="AY44" s="368" t="str">
        <f>IF(Ref_Invest!$F$61=0,IF(ISNA(VLOOKUP($AP44,Ref_Invest!$C$3:$Q$36,15,FALSE))," ",ROUND(VLOOKUP($AP44,Ref_Invest!$C$3:$Q$36,15,FALSE),2)),IF(Ref_Invest!$F$61=1,IF(ISNA(VLOOKUP($AP44,Ref_Invest!$C$39:$R$47,16,FALSE))," ",ROUND(VLOOKUP($AP44,Ref_Invest!$C$39:$R$47,16,FALSE),2))))</f>
        <v xml:space="preserve"> </v>
      </c>
      <c r="AZ44" s="368"/>
      <c r="BJ44" s="75">
        <v>13</v>
      </c>
      <c r="BK44" s="310" t="str">
        <f>IF(ISNA(VLOOKUP($BJ44,Ref_Invest!$B$3:$D$36,3,FALSE))," ",VLOOKUP($BJ44,Ref_Invest!$B$3:$D$36,3,FALSE))</f>
        <v xml:space="preserve"> </v>
      </c>
      <c r="BL44" s="310"/>
      <c r="BM44" s="310"/>
      <c r="BN44" s="310"/>
      <c r="BO44" s="310" t="str">
        <f>IF(ISNA(VLOOKUP($BJ44,Ref_Invest!$B$3:$E$36,4,FALSE))," ",VLOOKUP($BJ44,Ref_Invest!$B$3:$E$36,4,FALSE))</f>
        <v xml:space="preserve"> </v>
      </c>
      <c r="BP44" s="310"/>
      <c r="BQ44" s="310"/>
      <c r="BR44" s="310"/>
      <c r="BS44" s="368" t="str">
        <f>IF(ISNA(VLOOKUP($BJ44,Ref_Invest!$B$3:$Q$36,13,FALSE))," ",ROUND(VLOOKUP($BJ44,Ref_Invest!$B$3:$Q$36,13,FALSE),2))</f>
        <v xml:space="preserve"> </v>
      </c>
      <c r="BT44" s="368"/>
      <c r="BU44" s="368" t="str">
        <f>IF(ISNA(VLOOKUP($BJ44,Ref_Invest!$B$3:$Q$36,16,FALSE))," ",ROUND(VLOOKUP($BJ44,Ref_Invest!$B$3:$Q$36,16,FALSE),2))</f>
        <v xml:space="preserve"> </v>
      </c>
      <c r="BV44" s="368"/>
      <c r="BW44" s="368"/>
      <c r="BX44" s="368"/>
      <c r="BY44" s="299" t="str">
        <f t="shared" ref="BY44" si="15">IF(BW44="",BU44,BW44)</f>
        <v xml:space="preserve"> </v>
      </c>
      <c r="CB44" s="202"/>
      <c r="CD44" s="215" t="s">
        <v>75</v>
      </c>
      <c r="CE44" s="215" t="s">
        <v>76</v>
      </c>
      <c r="CG44" s="308" t="e">
        <f>"Assiette PSN de dépenses retenues : "&amp;DOLLAR(CD46)&amp;CHAR(10)&amp;
"Montant d'aide : "&amp;DOLLAR(CD52)&amp;CHAR(10)&amp;
"Part principale ("&amp;CB27&amp;") : "&amp;DOLLAR(CF34)&amp;CHAR(10)&amp;
IF(RIGHT(CE7,9)="cofinancé","Part contrepartie (FEADER) : "&amp;DOLLAR(CF36),"")</f>
        <v>#VALUE!</v>
      </c>
      <c r="CH44" s="308"/>
      <c r="CI44" s="308"/>
      <c r="CJ44" s="308"/>
    </row>
    <row r="45" spans="1:88">
      <c r="A45" s="96" t="str">
        <f>IF(C45=" ","",VLOOKUP(C45,Ref_Invest!$E$3:$H$38,4,FALSE))</f>
        <v/>
      </c>
      <c r="B45" s="96" t="str">
        <f t="shared" si="0"/>
        <v/>
      </c>
      <c r="C45" s="311" t="str">
        <f>IF(Saisie_usager!F45&lt;&gt;"",Saisie_usager!F45," ")</f>
        <v xml:space="preserve"> </v>
      </c>
      <c r="D45" s="312"/>
      <c r="E45" s="312"/>
      <c r="F45" s="313"/>
      <c r="G45" s="311" t="str">
        <f>IF(Saisie_usager!J45&lt;&gt;"",Saisie_usager!J45,"")</f>
        <v/>
      </c>
      <c r="H45" s="312"/>
      <c r="I45" s="313"/>
      <c r="J45" s="208" t="str">
        <f>IF(Saisie_usager!M45&lt;&gt;"",Saisie_usager!M45,"")</f>
        <v/>
      </c>
      <c r="K45" s="68"/>
      <c r="L45" s="151" t="str">
        <f>IF(K45="",Saisie_usager!O45,K45*VLOOKUP($C45,Ref_Invest!$E$3:$K$36,7,FALSE))</f>
        <v/>
      </c>
      <c r="M45" s="144" t="str">
        <f>IF(Saisie_usager!P45&lt;&gt;"",Saisie_usager!P45,"")</f>
        <v/>
      </c>
      <c r="N45" s="4" t="str">
        <f>IF(Saisie_usager!Q45&lt;&gt;"",Saisie_usager!Q45,"")</f>
        <v/>
      </c>
      <c r="O45" s="145" t="str">
        <f>IF(Saisie_usager!R45&lt;&gt;"",Saisie_usager!R45,"")</f>
        <v/>
      </c>
      <c r="P45" s="262" t="str">
        <f>IF(Saisie_usager!F45&lt;&gt;"",Saisie_usager!F45,"")</f>
        <v/>
      </c>
      <c r="Q45" s="314"/>
      <c r="R45" s="314"/>
      <c r="S45" s="260"/>
      <c r="T45" s="317"/>
      <c r="U45" s="318"/>
      <c r="V45" s="319"/>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IF(ISNA(VLOOKUP(P45,Ref_Invest!$E$3:$F$36,2,FALSE)),"",IF(VLOOKUP(P45,Ref_Invest!$E$3:$F$36,2,FALSE)=0,"",VLOOKUP(P45,Ref_Invest!$E$3:$F$36,2,FALSE)))</f>
        <v/>
      </c>
      <c r="AI45" s="152" t="str">
        <f>IF(AH45&gt;0,IF(AG45="","",IF(VLOOKUP(C45,Ref_Invest!$E$3:$P$36,12,FALSE)&lt;AH45,AG45,AG45*AH45/VLOOKUP(C45,Ref_Invest!$E$3:$P$36,12,FALSE))),AG45)</f>
        <v/>
      </c>
      <c r="AJ45" s="149" t="str">
        <f t="shared" si="3"/>
        <v/>
      </c>
      <c r="AK45" s="72" t="str">
        <f>IF(C45="","",IF(ISNA(VLOOKUP(P45,Ref_Invest!$T$3:$U$36,2,FALSE)),"",VLOOKUP(P45,Ref_Invest!$T$3:$U$36,2,FALSE)))</f>
        <v/>
      </c>
      <c r="AL45" s="218" t="str">
        <f>IF(AND(W45&gt;Ref_Invest!$E$57,AA45="",AE45="",AF45&lt;&gt;"OUI"),"XX",IF(AND(W45&gt;Ref_Invest!$E$57,AE45="",AF45&lt;&gt;"OUI"),"XXX",IF(AND(W45&gt;=Ref_Invest!$E$56,AA45="",AF45&lt;&gt;"OUI"),"X","")))</f>
        <v/>
      </c>
      <c r="AM45" s="219" t="str">
        <f t="shared" si="2"/>
        <v/>
      </c>
      <c r="AP45" s="75"/>
      <c r="AQ45" s="310"/>
      <c r="AR45" s="310"/>
      <c r="AS45" s="310"/>
      <c r="AT45" s="310"/>
      <c r="AU45" s="310"/>
      <c r="AV45" s="310"/>
      <c r="AW45" s="310"/>
      <c r="AX45" s="310"/>
      <c r="AY45" s="368"/>
      <c r="AZ45" s="368"/>
      <c r="BJ45" s="75"/>
      <c r="BK45" s="310"/>
      <c r="BL45" s="310"/>
      <c r="BM45" s="310"/>
      <c r="BN45" s="310"/>
      <c r="BO45" s="310"/>
      <c r="BP45" s="310"/>
      <c r="BQ45" s="310"/>
      <c r="BR45" s="310"/>
      <c r="BS45" s="368"/>
      <c r="BT45" s="368"/>
      <c r="BU45" s="368"/>
      <c r="BV45" s="368"/>
      <c r="BW45" s="368"/>
      <c r="BX45" s="368"/>
      <c r="BY45" s="299"/>
      <c r="CB45" s="202"/>
      <c r="CG45" s="308"/>
      <c r="CH45" s="308"/>
      <c r="CI45" s="308"/>
      <c r="CJ45" s="308"/>
    </row>
    <row r="46" spans="1:88">
      <c r="A46" s="96" t="str">
        <f>IF(C46=" ","",VLOOKUP(C46,Ref_Invest!$E$3:$H$38,4,FALSE))</f>
        <v/>
      </c>
      <c r="B46" s="96" t="str">
        <f t="shared" si="0"/>
        <v/>
      </c>
      <c r="C46" s="311" t="str">
        <f>IF(Saisie_usager!F46&lt;&gt;"",Saisie_usager!F46," ")</f>
        <v xml:space="preserve"> </v>
      </c>
      <c r="D46" s="312"/>
      <c r="E46" s="312"/>
      <c r="F46" s="313"/>
      <c r="G46" s="311" t="str">
        <f>IF(Saisie_usager!J46&lt;&gt;"",Saisie_usager!J46,"")</f>
        <v/>
      </c>
      <c r="H46" s="312"/>
      <c r="I46" s="313"/>
      <c r="J46" s="208" t="str">
        <f>IF(Saisie_usager!M46&lt;&gt;"",Saisie_usager!M46,"")</f>
        <v/>
      </c>
      <c r="K46" s="68"/>
      <c r="L46" s="151" t="str">
        <f>IF(K46="",Saisie_usager!O46,K46*VLOOKUP($C46,Ref_Invest!$E$3:$K$36,7,FALSE))</f>
        <v/>
      </c>
      <c r="M46" s="144" t="str">
        <f>IF(Saisie_usager!P46&lt;&gt;"",Saisie_usager!P46,"")</f>
        <v/>
      </c>
      <c r="N46" s="4" t="str">
        <f>IF(Saisie_usager!Q46&lt;&gt;"",Saisie_usager!Q46,"")</f>
        <v/>
      </c>
      <c r="O46" s="145" t="str">
        <f>IF(Saisie_usager!R46&lt;&gt;"",Saisie_usager!R46,"")</f>
        <v/>
      </c>
      <c r="P46" s="262" t="str">
        <f>IF(Saisie_usager!F46&lt;&gt;"",Saisie_usager!F46,"")</f>
        <v/>
      </c>
      <c r="Q46" s="314"/>
      <c r="R46" s="314"/>
      <c r="S46" s="260"/>
      <c r="T46" s="317"/>
      <c r="U46" s="318"/>
      <c r="V46" s="319"/>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IF(ISNA(VLOOKUP(P46,Ref_Invest!$E$3:$F$36,2,FALSE)),"",IF(VLOOKUP(P46,Ref_Invest!$E$3:$F$36,2,FALSE)=0,"",VLOOKUP(P46,Ref_Invest!$E$3:$F$36,2,FALSE)))</f>
        <v/>
      </c>
      <c r="AI46" s="152" t="str">
        <f>IF(AH46&gt;0,IF(AG46="","",IF(VLOOKUP(C46,Ref_Invest!$E$3:$P$36,12,FALSE)&lt;AH46,AG46,AG46*AH46/VLOOKUP(C46,Ref_Invest!$E$3:$P$36,12,FALSE))),AG46)</f>
        <v/>
      </c>
      <c r="AJ46" s="149" t="str">
        <f t="shared" si="3"/>
        <v/>
      </c>
      <c r="AK46" s="72" t="str">
        <f>IF(C46="","",IF(ISNA(VLOOKUP(P46,Ref_Invest!$T$3:$U$36,2,FALSE)),"",VLOOKUP(P46,Ref_Invest!$T$3:$U$36,2,FALSE)))</f>
        <v/>
      </c>
      <c r="AL46" s="218" t="str">
        <f>IF(AND(W46&gt;Ref_Invest!$E$57,AA46="",AE46="",AF46&lt;&gt;"OUI"),"XX",IF(AND(W46&gt;Ref_Invest!$E$57,AE46="",AF46&lt;&gt;"OUI"),"XXX",IF(AND(W46&gt;=Ref_Invest!$E$56,AA46="",AF46&lt;&gt;"OUI"),"X","")))</f>
        <v/>
      </c>
      <c r="AM46" s="219" t="str">
        <f t="shared" si="2"/>
        <v/>
      </c>
      <c r="AP46" s="75">
        <v>14</v>
      </c>
      <c r="AQ46" s="310" t="str">
        <f>IF(Ref_Invest!$F$61=0,IF(ISNA(VLOOKUP($AP46,Ref_Invest!$C$3:$D$36,2,FALSE))," ",VLOOKUP($AP46,Ref_Invest!$C$3:$D$36,2,FALSE)),IF(Ref_Invest!$F$61=1,IF(ISNA(VLOOKUP($AP46,Ref_Invest!$C$39:$D$47,2,FALSE))," ",VLOOKUP($AP46,Ref_Invest!$C$39:$D$47,2,FALSE))))</f>
        <v xml:space="preserve"> </v>
      </c>
      <c r="AR46" s="310"/>
      <c r="AS46" s="310"/>
      <c r="AT46" s="310"/>
      <c r="AU46" s="310" t="str">
        <f>IF(Ref_Invest!$F$61=1," ",IF(ISNA(VLOOKUP($AP46,Ref_Invest!$C$3:$E$36,3,FALSE))," ",VLOOKUP($AP46,Ref_Invest!$C$3:$E$36,3,FALSE)))</f>
        <v xml:space="preserve"> </v>
      </c>
      <c r="AV46" s="310"/>
      <c r="AW46" s="310"/>
      <c r="AX46" s="310"/>
      <c r="AY46" s="368" t="str">
        <f>IF(Ref_Invest!$F$61=0,IF(ISNA(VLOOKUP($AP46,Ref_Invest!$C$3:$Q$36,15,FALSE))," ",ROUND(VLOOKUP($AP46,Ref_Invest!$C$3:$Q$36,15,FALSE),2)),IF(Ref_Invest!$F$61=1,IF(ISNA(VLOOKUP($AP46,Ref_Invest!$C$39:$R$47,16,FALSE))," ",ROUND(VLOOKUP($AP46,Ref_Invest!$C$39:$R$47,16,FALSE),2))))</f>
        <v xml:space="preserve"> </v>
      </c>
      <c r="AZ46" s="368"/>
      <c r="BJ46" s="75">
        <v>14</v>
      </c>
      <c r="BK46" s="310" t="str">
        <f>IF(ISNA(VLOOKUP($BJ46,Ref_Invest!$B$3:$D$36,3,FALSE))," ",VLOOKUP($BJ46,Ref_Invest!$B$3:$D$36,3,FALSE))</f>
        <v xml:space="preserve"> </v>
      </c>
      <c r="BL46" s="310"/>
      <c r="BM46" s="310"/>
      <c r="BN46" s="310"/>
      <c r="BO46" s="310" t="str">
        <f>IF(ISNA(VLOOKUP($BJ46,Ref_Invest!$B$3:$E$36,4,FALSE))," ",VLOOKUP($BJ46,Ref_Invest!$B$3:$E$36,4,FALSE))</f>
        <v xml:space="preserve"> </v>
      </c>
      <c r="BP46" s="310"/>
      <c r="BQ46" s="310"/>
      <c r="BR46" s="310"/>
      <c r="BS46" s="368" t="str">
        <f>IF(ISNA(VLOOKUP($BJ46,Ref_Invest!$B$3:$Q$36,13,FALSE))," ",ROUND(VLOOKUP($BJ46,Ref_Invest!$B$3:$Q$36,13,FALSE),2))</f>
        <v xml:space="preserve"> </v>
      </c>
      <c r="BT46" s="368"/>
      <c r="BU46" s="368" t="str">
        <f>IF(ISNA(VLOOKUP($BJ46,Ref_Invest!$B$3:$Q$36,16,FALSE))," ",ROUND(VLOOKUP($BJ46,Ref_Invest!$B$3:$Q$36,16,FALSE),2))</f>
        <v xml:space="preserve"> </v>
      </c>
      <c r="BV46" s="368"/>
      <c r="BW46" s="368"/>
      <c r="BX46" s="368"/>
      <c r="BY46" s="299" t="str">
        <f t="shared" ref="BY46" si="16">IF(BW46="",BU46,BW46)</f>
        <v xml:space="preserve"> </v>
      </c>
      <c r="CB46" s="202" t="s">
        <v>77</v>
      </c>
      <c r="CD46" s="306">
        <f>IF(BX18&lt;Ref_Invest!$E$54,0,BX18)</f>
        <v>0</v>
      </c>
      <c r="CE46" s="306"/>
      <c r="CG46" s="308"/>
      <c r="CH46" s="308"/>
      <c r="CI46" s="308"/>
      <c r="CJ46" s="308"/>
    </row>
    <row r="47" spans="1:88">
      <c r="A47" s="96" t="str">
        <f>IF(C47=" ","",VLOOKUP(C47,Ref_Invest!$E$3:$H$38,4,FALSE))</f>
        <v/>
      </c>
      <c r="B47" s="96" t="str">
        <f t="shared" si="0"/>
        <v/>
      </c>
      <c r="C47" s="311" t="str">
        <f>IF(Saisie_usager!F47&lt;&gt;"",Saisie_usager!F47," ")</f>
        <v xml:space="preserve"> </v>
      </c>
      <c r="D47" s="312"/>
      <c r="E47" s="312"/>
      <c r="F47" s="313"/>
      <c r="G47" s="311" t="str">
        <f>IF(Saisie_usager!J47&lt;&gt;"",Saisie_usager!J47,"")</f>
        <v/>
      </c>
      <c r="H47" s="312"/>
      <c r="I47" s="313"/>
      <c r="J47" s="208" t="str">
        <f>IF(Saisie_usager!M47&lt;&gt;"",Saisie_usager!M47,"")</f>
        <v/>
      </c>
      <c r="K47" s="68"/>
      <c r="L47" s="151" t="str">
        <f>IF(K47="",Saisie_usager!O47,K47*VLOOKUP($C47,Ref_Invest!$E$3:$K$36,7,FALSE))</f>
        <v/>
      </c>
      <c r="M47" s="144" t="str">
        <f>IF(Saisie_usager!P47&lt;&gt;"",Saisie_usager!P47,"")</f>
        <v/>
      </c>
      <c r="N47" s="4" t="str">
        <f>IF(Saisie_usager!Q47&lt;&gt;"",Saisie_usager!Q47,"")</f>
        <v/>
      </c>
      <c r="O47" s="145" t="str">
        <f>IF(Saisie_usager!R47&lt;&gt;"",Saisie_usager!R47,"")</f>
        <v/>
      </c>
      <c r="P47" s="262" t="str">
        <f>IF(Saisie_usager!F47&lt;&gt;"",Saisie_usager!F47,"")</f>
        <v/>
      </c>
      <c r="Q47" s="314"/>
      <c r="R47" s="314"/>
      <c r="S47" s="260"/>
      <c r="T47" s="317"/>
      <c r="U47" s="318"/>
      <c r="V47" s="319"/>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IF(ISNA(VLOOKUP(P47,Ref_Invest!$E$3:$F$36,2,FALSE)),"",IF(VLOOKUP(P47,Ref_Invest!$E$3:$F$36,2,FALSE)=0,"",VLOOKUP(P47,Ref_Invest!$E$3:$F$36,2,FALSE)))</f>
        <v/>
      </c>
      <c r="AI47" s="152" t="str">
        <f>IF(AH47&gt;0,IF(AG47="","",IF(VLOOKUP(C47,Ref_Invest!$E$3:$P$36,12,FALSE)&lt;AH47,AG47,AG47*AH47/VLOOKUP(C47,Ref_Invest!$E$3:$P$36,12,FALSE))),AG47)</f>
        <v/>
      </c>
      <c r="AJ47" s="149" t="str">
        <f t="shared" si="3"/>
        <v/>
      </c>
      <c r="AK47" s="72" t="str">
        <f>IF(C47="","",IF(ISNA(VLOOKUP(P47,Ref_Invest!$T$3:$U$36,2,FALSE)),"",VLOOKUP(P47,Ref_Invest!$T$3:$U$36,2,FALSE)))</f>
        <v/>
      </c>
      <c r="AL47" s="218" t="str">
        <f>IF(AND(W47&gt;Ref_Invest!$E$57,AA47="",AE47="",AF47&lt;&gt;"OUI"),"XX",IF(AND(W47&gt;Ref_Invest!$E$57,AE47="",AF47&lt;&gt;"OUI"),"XXX",IF(AND(W47&gt;=Ref_Invest!$E$56,AA47="",AF47&lt;&gt;"OUI"),"X","")))</f>
        <v/>
      </c>
      <c r="AM47" s="219" t="str">
        <f t="shared" si="2"/>
        <v/>
      </c>
      <c r="AP47" s="75"/>
      <c r="AQ47" s="310"/>
      <c r="AR47" s="310"/>
      <c r="AS47" s="310"/>
      <c r="AT47" s="310"/>
      <c r="AU47" s="310"/>
      <c r="AV47" s="310"/>
      <c r="AW47" s="310"/>
      <c r="AX47" s="310"/>
      <c r="AY47" s="368"/>
      <c r="AZ47" s="368"/>
      <c r="BJ47" s="75"/>
      <c r="BK47" s="310"/>
      <c r="BL47" s="310"/>
      <c r="BM47" s="310"/>
      <c r="BN47" s="310"/>
      <c r="BO47" s="310"/>
      <c r="BP47" s="310"/>
      <c r="BQ47" s="310"/>
      <c r="BR47" s="310"/>
      <c r="BS47" s="368"/>
      <c r="BT47" s="368"/>
      <c r="BU47" s="368"/>
      <c r="BV47" s="368"/>
      <c r="BW47" s="368"/>
      <c r="BX47" s="368"/>
      <c r="BY47" s="299"/>
      <c r="CB47" s="202"/>
      <c r="CG47" s="308"/>
      <c r="CH47" s="308"/>
      <c r="CI47" s="308"/>
      <c r="CJ47" s="308"/>
    </row>
    <row r="48" spans="1:88">
      <c r="A48" s="96" t="str">
        <f>IF(C48=" ","",VLOOKUP(C48,Ref_Invest!$E$3:$H$38,4,FALSE))</f>
        <v/>
      </c>
      <c r="B48" s="96" t="str">
        <f t="shared" si="0"/>
        <v/>
      </c>
      <c r="C48" s="311" t="str">
        <f>IF(Saisie_usager!F48&lt;&gt;"",Saisie_usager!F48," ")</f>
        <v xml:space="preserve"> </v>
      </c>
      <c r="D48" s="312"/>
      <c r="E48" s="312"/>
      <c r="F48" s="313"/>
      <c r="G48" s="311" t="str">
        <f>IF(Saisie_usager!J48&lt;&gt;"",Saisie_usager!J48,"")</f>
        <v/>
      </c>
      <c r="H48" s="312"/>
      <c r="I48" s="313"/>
      <c r="J48" s="208" t="str">
        <f>IF(Saisie_usager!M48&lt;&gt;"",Saisie_usager!M48,"")</f>
        <v/>
      </c>
      <c r="K48" s="68"/>
      <c r="L48" s="151" t="str">
        <f>IF(K48="",Saisie_usager!O48,K48*VLOOKUP($C48,Ref_Invest!$E$3:$K$36,7,FALSE))</f>
        <v/>
      </c>
      <c r="M48" s="144" t="str">
        <f>IF(Saisie_usager!P48&lt;&gt;"",Saisie_usager!P48,"")</f>
        <v/>
      </c>
      <c r="N48" s="4" t="str">
        <f>IF(Saisie_usager!Q48&lt;&gt;"",Saisie_usager!Q48,"")</f>
        <v/>
      </c>
      <c r="O48" s="145" t="str">
        <f>IF(Saisie_usager!R48&lt;&gt;"",Saisie_usager!R48,"")</f>
        <v/>
      </c>
      <c r="P48" s="262" t="str">
        <f>IF(Saisie_usager!F48&lt;&gt;"",Saisie_usager!F48,"")</f>
        <v/>
      </c>
      <c r="Q48" s="314"/>
      <c r="R48" s="314"/>
      <c r="S48" s="260"/>
      <c r="T48" s="317"/>
      <c r="U48" s="318"/>
      <c r="V48" s="319"/>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IF(ISNA(VLOOKUP(P48,Ref_Invest!$E$3:$F$36,2,FALSE)),"",IF(VLOOKUP(P48,Ref_Invest!$E$3:$F$36,2,FALSE)=0,"",VLOOKUP(P48,Ref_Invest!$E$3:$F$36,2,FALSE)))</f>
        <v/>
      </c>
      <c r="AI48" s="152" t="str">
        <f>IF(AH48&gt;0,IF(AG48="","",IF(VLOOKUP(C48,Ref_Invest!$E$3:$P$36,12,FALSE)&lt;AH48,AG48,AG48*AH48/VLOOKUP(C48,Ref_Invest!$E$3:$P$36,12,FALSE))),AG48)</f>
        <v/>
      </c>
      <c r="AJ48" s="149" t="str">
        <f t="shared" si="3"/>
        <v/>
      </c>
      <c r="AK48" s="72" t="str">
        <f>IF(C48="","",IF(ISNA(VLOOKUP(P48,Ref_Invest!$T$3:$U$36,2,FALSE)),"",VLOOKUP(P48,Ref_Invest!$T$3:$U$36,2,FALSE)))</f>
        <v/>
      </c>
      <c r="AL48" s="218" t="str">
        <f>IF(AND(W48&gt;Ref_Invest!$E$57,AA48="",AE48="",AF48&lt;&gt;"OUI"),"XX",IF(AND(W48&gt;Ref_Invest!$E$57,AE48="",AF48&lt;&gt;"OUI"),"XXX",IF(AND(W48&gt;=Ref_Invest!$E$56,AA48="",AF48&lt;&gt;"OUI"),"X","")))</f>
        <v/>
      </c>
      <c r="AM48" s="219" t="str">
        <f t="shared" si="2"/>
        <v/>
      </c>
      <c r="AP48" s="75">
        <v>15</v>
      </c>
      <c r="AQ48" s="310" t="str">
        <f>IF(Ref_Invest!$F$61=0,IF(ISNA(VLOOKUP($AP48,Ref_Invest!$C$3:$D$36,2,FALSE))," ",VLOOKUP($AP48,Ref_Invest!$C$3:$D$36,2,FALSE)),IF(Ref_Invest!$F$61=1,IF(ISNA(VLOOKUP($AP48,Ref_Invest!$C$39:$D$47,2,FALSE))," ",VLOOKUP($AP48,Ref_Invest!$C$39:$D$47,2,FALSE))))</f>
        <v xml:space="preserve"> </v>
      </c>
      <c r="AR48" s="310"/>
      <c r="AS48" s="310"/>
      <c r="AT48" s="310"/>
      <c r="AU48" s="310" t="str">
        <f>IF(Ref_Invest!$F$61=1," ",IF(ISNA(VLOOKUP($AP48,Ref_Invest!$C$3:$E$36,3,FALSE))," ",VLOOKUP($AP48,Ref_Invest!$C$3:$E$36,3,FALSE)))</f>
        <v xml:space="preserve"> </v>
      </c>
      <c r="AV48" s="310"/>
      <c r="AW48" s="310"/>
      <c r="AX48" s="310"/>
      <c r="AY48" s="368" t="str">
        <f>IF(Ref_Invest!$F$61=0,IF(ISNA(VLOOKUP($AP48,Ref_Invest!$C$3:$Q$36,15,FALSE))," ",ROUND(VLOOKUP($AP48,Ref_Invest!$C$3:$Q$36,15,FALSE),2)),IF(Ref_Invest!$F$61=1,IF(ISNA(VLOOKUP($AP48,Ref_Invest!$C$39:$R$47,16,FALSE))," ",ROUND(VLOOKUP($AP48,Ref_Invest!$C$39:$R$47,16,FALSE),2))))</f>
        <v xml:space="preserve"> </v>
      </c>
      <c r="AZ48" s="368"/>
      <c r="BJ48" s="75">
        <v>15</v>
      </c>
      <c r="BK48" s="310" t="str">
        <f>IF(ISNA(VLOOKUP($BJ48,Ref_Invest!$B$3:$D$36,3,FALSE))," ",VLOOKUP($BJ48,Ref_Invest!$B$3:$D$36,3,FALSE))</f>
        <v xml:space="preserve"> </v>
      </c>
      <c r="BL48" s="310"/>
      <c r="BM48" s="310"/>
      <c r="BN48" s="310"/>
      <c r="BO48" s="310" t="str">
        <f>IF(ISNA(VLOOKUP($BJ48,Ref_Invest!$B$3:$E$36,4,FALSE))," ",VLOOKUP($BJ48,Ref_Invest!$B$3:$E$36,4,FALSE))</f>
        <v xml:space="preserve"> </v>
      </c>
      <c r="BP48" s="310"/>
      <c r="BQ48" s="310"/>
      <c r="BR48" s="310"/>
      <c r="BS48" s="368" t="str">
        <f>IF(ISNA(VLOOKUP($BJ48,Ref_Invest!$B$3:$Q$36,13,FALSE))," ",ROUND(VLOOKUP($BJ48,Ref_Invest!$B$3:$Q$36,13,FALSE),2))</f>
        <v xml:space="preserve"> </v>
      </c>
      <c r="BT48" s="368"/>
      <c r="BU48" s="368" t="str">
        <f>IF(ISNA(VLOOKUP($BJ48,Ref_Invest!$B$3:$Q$36,16,FALSE))," ",ROUND(VLOOKUP($BJ48,Ref_Invest!$B$3:$Q$36,16,FALSE),2))</f>
        <v xml:space="preserve"> </v>
      </c>
      <c r="BV48" s="368"/>
      <c r="BW48" s="368"/>
      <c r="BX48" s="368"/>
      <c r="BY48" s="299" t="str">
        <f t="shared" ref="BY48" si="17">IF(BW48="",BU48,BW48)</f>
        <v xml:space="preserve"> </v>
      </c>
      <c r="CD48" s="215" t="s">
        <v>75</v>
      </c>
      <c r="CE48" s="215" t="s">
        <v>76</v>
      </c>
      <c r="CG48" s="308"/>
      <c r="CH48" s="308"/>
      <c r="CI48" s="308"/>
      <c r="CJ48" s="308"/>
    </row>
    <row r="49" spans="1:88">
      <c r="A49" s="96" t="str">
        <f>IF(C49=" ","",VLOOKUP(C49,Ref_Invest!$E$3:$H$38,4,FALSE))</f>
        <v/>
      </c>
      <c r="B49" s="96" t="str">
        <f t="shared" si="0"/>
        <v/>
      </c>
      <c r="C49" s="311" t="str">
        <f>IF(Saisie_usager!F49&lt;&gt;"",Saisie_usager!F49," ")</f>
        <v xml:space="preserve"> </v>
      </c>
      <c r="D49" s="312"/>
      <c r="E49" s="312"/>
      <c r="F49" s="313"/>
      <c r="G49" s="311" t="str">
        <f>IF(Saisie_usager!J49&lt;&gt;"",Saisie_usager!J49,"")</f>
        <v/>
      </c>
      <c r="H49" s="312"/>
      <c r="I49" s="313"/>
      <c r="J49" s="208" t="str">
        <f>IF(Saisie_usager!M49&lt;&gt;"",Saisie_usager!M49,"")</f>
        <v/>
      </c>
      <c r="K49" s="68"/>
      <c r="L49" s="151" t="str">
        <f>IF(K49="",Saisie_usager!O49,K49*VLOOKUP($C49,Ref_Invest!$E$3:$K$36,7,FALSE))</f>
        <v/>
      </c>
      <c r="M49" s="144" t="str">
        <f>IF(Saisie_usager!P49&lt;&gt;"",Saisie_usager!P49,"")</f>
        <v/>
      </c>
      <c r="N49" s="4" t="str">
        <f>IF(Saisie_usager!Q49&lt;&gt;"",Saisie_usager!Q49,"")</f>
        <v/>
      </c>
      <c r="O49" s="145" t="str">
        <f>IF(Saisie_usager!R49&lt;&gt;"",Saisie_usager!R49,"")</f>
        <v/>
      </c>
      <c r="P49" s="262" t="str">
        <f>IF(Saisie_usager!F49&lt;&gt;"",Saisie_usager!F49,"")</f>
        <v/>
      </c>
      <c r="Q49" s="314"/>
      <c r="R49" s="314"/>
      <c r="S49" s="260"/>
      <c r="T49" s="317"/>
      <c r="U49" s="318"/>
      <c r="V49" s="319"/>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IF(ISNA(VLOOKUP(P49,Ref_Invest!$E$3:$F$36,2,FALSE)),"",IF(VLOOKUP(P49,Ref_Invest!$E$3:$F$36,2,FALSE)=0,"",VLOOKUP(P49,Ref_Invest!$E$3:$F$36,2,FALSE)))</f>
        <v/>
      </c>
      <c r="AI49" s="152" t="str">
        <f>IF(AH49&gt;0,IF(AG49="","",IF(VLOOKUP(C49,Ref_Invest!$E$3:$P$36,12,FALSE)&lt;AH49,AG49,AG49*AH49/VLOOKUP(C49,Ref_Invest!$E$3:$P$36,12,FALSE))),AG49)</f>
        <v/>
      </c>
      <c r="AJ49" s="149" t="str">
        <f t="shared" si="3"/>
        <v/>
      </c>
      <c r="AK49" s="72" t="str">
        <f>IF(C49="","",IF(ISNA(VLOOKUP(P49,Ref_Invest!$T$3:$U$36,2,FALSE)),"",VLOOKUP(P49,Ref_Invest!$T$3:$U$36,2,FALSE)))</f>
        <v/>
      </c>
      <c r="AL49" s="218" t="str">
        <f>IF(AND(W49&gt;Ref_Invest!$E$57,AA49="",AE49="",AF49&lt;&gt;"OUI"),"XX",IF(AND(W49&gt;Ref_Invest!$E$57,AE49="",AF49&lt;&gt;"OUI"),"XXX",IF(AND(W49&gt;=Ref_Invest!$E$56,AA49="",AF49&lt;&gt;"OUI"),"X","")))</f>
        <v/>
      </c>
      <c r="AM49" s="219" t="str">
        <f t="shared" si="2"/>
        <v/>
      </c>
      <c r="AP49" s="75"/>
      <c r="AQ49" s="310"/>
      <c r="AR49" s="310"/>
      <c r="AS49" s="310"/>
      <c r="AT49" s="310"/>
      <c r="AU49" s="310"/>
      <c r="AV49" s="310"/>
      <c r="AW49" s="310"/>
      <c r="AX49" s="310"/>
      <c r="AY49" s="368"/>
      <c r="AZ49" s="368"/>
      <c r="BJ49" s="75"/>
      <c r="BK49" s="310"/>
      <c r="BL49" s="310"/>
      <c r="BM49" s="310"/>
      <c r="BN49" s="310"/>
      <c r="BO49" s="310"/>
      <c r="BP49" s="310"/>
      <c r="BQ49" s="310"/>
      <c r="BR49" s="310"/>
      <c r="BS49" s="368"/>
      <c r="BT49" s="368"/>
      <c r="BU49" s="368"/>
      <c r="BV49" s="368"/>
      <c r="BW49" s="368"/>
      <c r="BX49" s="368"/>
      <c r="BY49" s="299"/>
      <c r="CG49" s="204"/>
      <c r="CH49" s="204"/>
      <c r="CI49" s="204"/>
      <c r="CJ49" s="204"/>
    </row>
    <row r="50" spans="1:88">
      <c r="A50" s="96" t="str">
        <f>IF(C50=" ","",VLOOKUP(C50,Ref_Invest!$E$3:$H$38,4,FALSE))</f>
        <v/>
      </c>
      <c r="B50" s="96" t="str">
        <f t="shared" si="0"/>
        <v/>
      </c>
      <c r="C50" s="311" t="str">
        <f>IF(Saisie_usager!F50&lt;&gt;"",Saisie_usager!F50," ")</f>
        <v xml:space="preserve"> </v>
      </c>
      <c r="D50" s="312"/>
      <c r="E50" s="312"/>
      <c r="F50" s="313"/>
      <c r="G50" s="311" t="str">
        <f>IF(Saisie_usager!J50&lt;&gt;"",Saisie_usager!J50,"")</f>
        <v/>
      </c>
      <c r="H50" s="312"/>
      <c r="I50" s="313"/>
      <c r="J50" s="208" t="str">
        <f>IF(Saisie_usager!M50&lt;&gt;"",Saisie_usager!M50,"")</f>
        <v/>
      </c>
      <c r="K50" s="68"/>
      <c r="L50" s="151" t="str">
        <f>IF(K50="",Saisie_usager!O50,K50*VLOOKUP($C50,Ref_Invest!$E$3:$K$36,7,FALSE))</f>
        <v/>
      </c>
      <c r="M50" s="144" t="str">
        <f>IF(Saisie_usager!P50&lt;&gt;"",Saisie_usager!P50,"")</f>
        <v/>
      </c>
      <c r="N50" s="4" t="str">
        <f>IF(Saisie_usager!Q50&lt;&gt;"",Saisie_usager!Q50,"")</f>
        <v/>
      </c>
      <c r="O50" s="145" t="str">
        <f>IF(Saisie_usager!R50&lt;&gt;"",Saisie_usager!R50,"")</f>
        <v/>
      </c>
      <c r="P50" s="262" t="str">
        <f>IF(Saisie_usager!F50&lt;&gt;"",Saisie_usager!F50,"")</f>
        <v/>
      </c>
      <c r="Q50" s="314"/>
      <c r="R50" s="314"/>
      <c r="S50" s="260"/>
      <c r="T50" s="317"/>
      <c r="U50" s="318"/>
      <c r="V50" s="319"/>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IF(ISNA(VLOOKUP(P50,Ref_Invest!$E$3:$F$36,2,FALSE)),"",IF(VLOOKUP(P50,Ref_Invest!$E$3:$F$36,2,FALSE)=0,"",VLOOKUP(P50,Ref_Invest!$E$3:$F$36,2,FALSE)))</f>
        <v/>
      </c>
      <c r="AI50" s="152" t="str">
        <f>IF(AH50&gt;0,IF(AG50="","",IF(VLOOKUP(C50,Ref_Invest!$E$3:$P$36,12,FALSE)&lt;AH50,AG50,AG50*AH50/VLOOKUP(C50,Ref_Invest!$E$3:$P$36,12,FALSE))),AG50)</f>
        <v/>
      </c>
      <c r="AJ50" s="149" t="str">
        <f t="shared" si="3"/>
        <v/>
      </c>
      <c r="AK50" s="72" t="str">
        <f>IF(C50="","",IF(ISNA(VLOOKUP(P50,Ref_Invest!$T$3:$U$36,2,FALSE)),"",VLOOKUP(P50,Ref_Invest!$T$3:$U$36,2,FALSE)))</f>
        <v/>
      </c>
      <c r="AL50" s="218" t="str">
        <f>IF(AND(W50&gt;Ref_Invest!$E$57,AA50="",AE50="",AF50&lt;&gt;"OUI"),"XX",IF(AND(W50&gt;Ref_Invest!$E$57,AE50="",AF50&lt;&gt;"OUI"),"XXX",IF(AND(W50&gt;=Ref_Invest!$E$56,AA50="",AF50&lt;&gt;"OUI"),"X","")))</f>
        <v/>
      </c>
      <c r="AM50" s="219" t="str">
        <f t="shared" si="2"/>
        <v/>
      </c>
      <c r="AP50" s="75">
        <v>16</v>
      </c>
      <c r="AQ50" s="310" t="str">
        <f>IF(Ref_Invest!$F$61=0,IF(ISNA(VLOOKUP($AP50,Ref_Invest!$C$3:$D$36,2,FALSE))," ",VLOOKUP($AP50,Ref_Invest!$C$3:$D$36,2,FALSE)),IF(Ref_Invest!$F$61=1,IF(ISNA(VLOOKUP($AP50,Ref_Invest!$C$39:$D$47,2,FALSE))," ",VLOOKUP($AP50,Ref_Invest!$C$39:$D$47,2,FALSE))))</f>
        <v xml:space="preserve"> </v>
      </c>
      <c r="AR50" s="310"/>
      <c r="AS50" s="310"/>
      <c r="AT50" s="310"/>
      <c r="AU50" s="310" t="str">
        <f>IF(Ref_Invest!$F$61=1," ",IF(ISNA(VLOOKUP($AP50,Ref_Invest!$C$3:$E$36,3,FALSE))," ",VLOOKUP($AP50,Ref_Invest!$C$3:$E$36,3,FALSE)))</f>
        <v xml:space="preserve"> </v>
      </c>
      <c r="AV50" s="310"/>
      <c r="AW50" s="310"/>
      <c r="AX50" s="310"/>
      <c r="AY50" s="368" t="str">
        <f>IF(Ref_Invest!$F$61=0,IF(ISNA(VLOOKUP($AP50,Ref_Invest!$C$3:$Q$36,15,FALSE))," ",ROUND(VLOOKUP($AP50,Ref_Invest!$C$3:$Q$36,15,FALSE),2)),IF(Ref_Invest!$F$61=1,IF(ISNA(VLOOKUP($AP50,Ref_Invest!$C$39:$R$47,16,FALSE))," ",ROUND(VLOOKUP($AP50,Ref_Invest!$C$39:$R$47,16,FALSE),2))))</f>
        <v xml:space="preserve"> </v>
      </c>
      <c r="AZ50" s="368"/>
      <c r="BJ50" s="75">
        <v>16</v>
      </c>
      <c r="BK50" s="310" t="str">
        <f>IF(ISNA(VLOOKUP($BJ50,Ref_Invest!$B$3:$D$36,3,FALSE))," ",VLOOKUP($BJ50,Ref_Invest!$B$3:$D$36,3,FALSE))</f>
        <v xml:space="preserve"> </v>
      </c>
      <c r="BL50" s="310"/>
      <c r="BM50" s="310"/>
      <c r="BN50" s="310"/>
      <c r="BO50" s="310" t="str">
        <f>IF(ISNA(VLOOKUP($BJ50,Ref_Invest!$B$3:$E$36,4,FALSE))," ",VLOOKUP($BJ50,Ref_Invest!$B$3:$E$36,4,FALSE))</f>
        <v xml:space="preserve"> </v>
      </c>
      <c r="BP50" s="310"/>
      <c r="BQ50" s="310"/>
      <c r="BR50" s="310"/>
      <c r="BS50" s="368" t="str">
        <f>IF(ISNA(VLOOKUP($BJ50,Ref_Invest!$B$3:$Q$36,13,FALSE))," ",ROUND(VLOOKUP($BJ50,Ref_Invest!$B$3:$Q$36,13,FALSE),2))</f>
        <v xml:space="preserve"> </v>
      </c>
      <c r="BT50" s="368"/>
      <c r="BU50" s="368" t="str">
        <f>IF(ISNA(VLOOKUP($BJ50,Ref_Invest!$B$3:$Q$36,16,FALSE))," ",ROUND(VLOOKUP($BJ50,Ref_Invest!$B$3:$Q$36,16,FALSE),2))</f>
        <v xml:space="preserve"> </v>
      </c>
      <c r="BV50" s="368"/>
      <c r="BW50" s="368"/>
      <c r="BX50" s="368"/>
      <c r="BY50" s="299" t="str">
        <f t="shared" ref="BY50" si="18">IF(BW50="",BU50,BW50)</f>
        <v xml:space="preserve"> </v>
      </c>
      <c r="CB50" s="202" t="s">
        <v>78</v>
      </c>
      <c r="CD50" s="307" t="str">
        <f>IF(OR(CE7="",CE9="",AND(CE9="OUI",CE12=""),CE15="",CE18=""),"",MIN(0.4,0.25+0.15*IF(CE12="",0,CE12)/100+IF(CE15="OUI",0.15,0)+IF(CE18="OUI",0.1,0)))</f>
        <v/>
      </c>
      <c r="CE50" s="307"/>
      <c r="CG50" s="204"/>
      <c r="CH50" s="204"/>
      <c r="CI50" s="204"/>
      <c r="CJ50" s="204"/>
    </row>
    <row r="51" spans="1:88">
      <c r="A51" s="96" t="str">
        <f>IF(C51=" ","",VLOOKUP(C51,Ref_Invest!$E$3:$H$38,4,FALSE))</f>
        <v/>
      </c>
      <c r="B51" s="96" t="str">
        <f t="shared" si="0"/>
        <v/>
      </c>
      <c r="C51" s="311" t="str">
        <f>IF(Saisie_usager!F51&lt;&gt;"",Saisie_usager!F51," ")</f>
        <v xml:space="preserve"> </v>
      </c>
      <c r="D51" s="312"/>
      <c r="E51" s="312"/>
      <c r="F51" s="313"/>
      <c r="G51" s="311" t="str">
        <f>IF(Saisie_usager!J51&lt;&gt;"",Saisie_usager!J51,"")</f>
        <v/>
      </c>
      <c r="H51" s="312"/>
      <c r="I51" s="313"/>
      <c r="J51" s="208" t="str">
        <f>IF(Saisie_usager!M51&lt;&gt;"",Saisie_usager!M51,"")</f>
        <v/>
      </c>
      <c r="K51" s="68"/>
      <c r="L51" s="151" t="str">
        <f>IF(K51="",Saisie_usager!O51,K51*VLOOKUP($C51,Ref_Invest!$E$3:$K$36,7,FALSE))</f>
        <v/>
      </c>
      <c r="M51" s="144" t="str">
        <f>IF(Saisie_usager!P51&lt;&gt;"",Saisie_usager!P51,"")</f>
        <v/>
      </c>
      <c r="N51" s="4" t="str">
        <f>IF(Saisie_usager!Q51&lt;&gt;"",Saisie_usager!Q51,"")</f>
        <v/>
      </c>
      <c r="O51" s="145" t="str">
        <f>IF(Saisie_usager!R51&lt;&gt;"",Saisie_usager!R51,"")</f>
        <v/>
      </c>
      <c r="P51" s="262" t="str">
        <f>IF(Saisie_usager!F51&lt;&gt;"",Saisie_usager!F51,"")</f>
        <v/>
      </c>
      <c r="Q51" s="314"/>
      <c r="R51" s="314"/>
      <c r="S51" s="260"/>
      <c r="T51" s="317"/>
      <c r="U51" s="318"/>
      <c r="V51" s="319"/>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IF(ISNA(VLOOKUP(P51,Ref_Invest!$E$3:$F$36,2,FALSE)),"",IF(VLOOKUP(P51,Ref_Invest!$E$3:$F$36,2,FALSE)=0,"",VLOOKUP(P51,Ref_Invest!$E$3:$F$36,2,FALSE)))</f>
        <v/>
      </c>
      <c r="AI51" s="152" t="str">
        <f>IF(AH51&gt;0,IF(AG51="","",IF(VLOOKUP(C51,Ref_Invest!$E$3:$P$36,12,FALSE)&lt;AH51,AG51,AG51*AH51/VLOOKUP(C51,Ref_Invest!$E$3:$P$36,12,FALSE))),AG51)</f>
        <v/>
      </c>
      <c r="AJ51" s="149" t="str">
        <f t="shared" si="3"/>
        <v/>
      </c>
      <c r="AK51" s="72" t="str">
        <f>IF(C51="","",IF(ISNA(VLOOKUP(P51,Ref_Invest!$T$3:$U$36,2,FALSE)),"",VLOOKUP(P51,Ref_Invest!$T$3:$U$36,2,FALSE)))</f>
        <v/>
      </c>
      <c r="AL51" s="218" t="str">
        <f>IF(AND(W51&gt;Ref_Invest!$E$57,AA51="",AE51="",AF51&lt;&gt;"OUI"),"XX",IF(AND(W51&gt;Ref_Invest!$E$57,AE51="",AF51&lt;&gt;"OUI"),"XXX",IF(AND(W51&gt;=Ref_Invest!$E$56,AA51="",AF51&lt;&gt;"OUI"),"X","")))</f>
        <v/>
      </c>
      <c r="AM51" s="219" t="str">
        <f t="shared" si="2"/>
        <v/>
      </c>
      <c r="AP51" s="75"/>
      <c r="AQ51" s="310"/>
      <c r="AR51" s="310"/>
      <c r="AS51" s="310"/>
      <c r="AT51" s="310"/>
      <c r="AU51" s="310"/>
      <c r="AV51" s="310"/>
      <c r="AW51" s="310"/>
      <c r="AX51" s="310"/>
      <c r="AY51" s="368"/>
      <c r="AZ51" s="368"/>
      <c r="BJ51" s="75"/>
      <c r="BK51" s="310"/>
      <c r="BL51" s="310"/>
      <c r="BM51" s="310"/>
      <c r="BN51" s="310"/>
      <c r="BO51" s="310"/>
      <c r="BP51" s="310"/>
      <c r="BQ51" s="310"/>
      <c r="BR51" s="310"/>
      <c r="BS51" s="368"/>
      <c r="BT51" s="368"/>
      <c r="BU51" s="368"/>
      <c r="BV51" s="368"/>
      <c r="BW51" s="368"/>
      <c r="BX51" s="368"/>
      <c r="BY51" s="299"/>
      <c r="CB51" s="202"/>
      <c r="CG51" s="204"/>
      <c r="CH51" s="204"/>
      <c r="CI51" s="204"/>
      <c r="CJ51" s="204"/>
    </row>
    <row r="52" spans="1:88">
      <c r="A52" s="96" t="str">
        <f>IF(C52=" ","",VLOOKUP(C52,Ref_Invest!$E$3:$H$38,4,FALSE))</f>
        <v/>
      </c>
      <c r="B52" s="96" t="str">
        <f t="shared" si="0"/>
        <v/>
      </c>
      <c r="C52" s="311" t="str">
        <f>IF(Saisie_usager!F52&lt;&gt;"",Saisie_usager!F52," ")</f>
        <v xml:space="preserve"> </v>
      </c>
      <c r="D52" s="312"/>
      <c r="E52" s="312"/>
      <c r="F52" s="313"/>
      <c r="G52" s="311" t="str">
        <f>IF(Saisie_usager!J52&lt;&gt;"",Saisie_usager!J52,"")</f>
        <v/>
      </c>
      <c r="H52" s="312"/>
      <c r="I52" s="313"/>
      <c r="J52" s="208" t="str">
        <f>IF(Saisie_usager!M52&lt;&gt;"",Saisie_usager!M52,"")</f>
        <v/>
      </c>
      <c r="K52" s="68"/>
      <c r="L52" s="151" t="str">
        <f>IF(K52="",Saisie_usager!O52,K52*VLOOKUP($C52,Ref_Invest!$E$3:$K$36,7,FALSE))</f>
        <v/>
      </c>
      <c r="M52" s="144" t="str">
        <f>IF(Saisie_usager!P52&lt;&gt;"",Saisie_usager!P52,"")</f>
        <v/>
      </c>
      <c r="N52" s="4" t="str">
        <f>IF(Saisie_usager!Q52&lt;&gt;"",Saisie_usager!Q52,"")</f>
        <v/>
      </c>
      <c r="O52" s="145" t="str">
        <f>IF(Saisie_usager!R52&lt;&gt;"",Saisie_usager!R52,"")</f>
        <v/>
      </c>
      <c r="P52" s="262" t="str">
        <f>IF(Saisie_usager!F52&lt;&gt;"",Saisie_usager!F52,"")</f>
        <v/>
      </c>
      <c r="Q52" s="314"/>
      <c r="R52" s="314"/>
      <c r="S52" s="260"/>
      <c r="T52" s="317"/>
      <c r="U52" s="318"/>
      <c r="V52" s="319"/>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IF(ISNA(VLOOKUP(P52,Ref_Invest!$E$3:$F$36,2,FALSE)),"",IF(VLOOKUP(P52,Ref_Invest!$E$3:$F$36,2,FALSE)=0,"",VLOOKUP(P52,Ref_Invest!$E$3:$F$36,2,FALSE)))</f>
        <v/>
      </c>
      <c r="AI52" s="152" t="str">
        <f>IF(AH52&gt;0,IF(AG52="","",IF(VLOOKUP(C52,Ref_Invest!$E$3:$P$36,12,FALSE)&lt;AH52,AG52,AG52*AH52/VLOOKUP(C52,Ref_Invest!$E$3:$P$36,12,FALSE))),AG52)</f>
        <v/>
      </c>
      <c r="AJ52" s="149" t="str">
        <f t="shared" si="3"/>
        <v/>
      </c>
      <c r="AK52" s="72" t="str">
        <f>IF(C52="","",IF(ISNA(VLOOKUP(P52,Ref_Invest!$T$3:$U$36,2,FALSE)),"",VLOOKUP(P52,Ref_Invest!$T$3:$U$36,2,FALSE)))</f>
        <v/>
      </c>
      <c r="AL52" s="218" t="str">
        <f>IF(AND(W52&gt;Ref_Invest!$E$57,AA52="",AE52="",AF52&lt;&gt;"OUI"),"XX",IF(AND(W52&gt;Ref_Invest!$E$57,AE52="",AF52&lt;&gt;"OUI"),"XXX",IF(AND(W52&gt;=Ref_Invest!$E$56,AA52="",AF52&lt;&gt;"OUI"),"X","")))</f>
        <v/>
      </c>
      <c r="AM52" s="219" t="str">
        <f t="shared" si="2"/>
        <v/>
      </c>
      <c r="AP52" s="75">
        <v>17</v>
      </c>
      <c r="AQ52" s="310" t="str">
        <f>IF(Ref_Invest!$F$61=0,IF(ISNA(VLOOKUP($AP52,Ref_Invest!$C$3:$D$36,2,FALSE))," ",VLOOKUP($AP52,Ref_Invest!$C$3:$D$36,2,FALSE)),IF(Ref_Invest!$F$61=1,IF(ISNA(VLOOKUP($AP52,Ref_Invest!$C$39:$D$47,2,FALSE))," ",VLOOKUP($AP52,Ref_Invest!$C$39:$D$47,2,FALSE))))</f>
        <v xml:space="preserve"> </v>
      </c>
      <c r="AR52" s="310"/>
      <c r="AS52" s="310"/>
      <c r="AT52" s="310"/>
      <c r="AU52" s="310" t="str">
        <f>IF(Ref_Invest!$F$61=1," ",IF(ISNA(VLOOKUP($AP52,Ref_Invest!$C$3:$E$36,3,FALSE))," ",VLOOKUP($AP52,Ref_Invest!$C$3:$E$36,3,FALSE)))</f>
        <v xml:space="preserve"> </v>
      </c>
      <c r="AV52" s="310"/>
      <c r="AW52" s="310"/>
      <c r="AX52" s="310"/>
      <c r="AY52" s="368" t="str">
        <f>IF(Ref_Invest!$F$61=0,IF(ISNA(VLOOKUP($AP52,Ref_Invest!$C$3:$Q$36,15,FALSE))," ",ROUND(VLOOKUP($AP52,Ref_Invest!$C$3:$Q$36,15,FALSE),2)),IF(Ref_Invest!$F$61=1,IF(ISNA(VLOOKUP($AP52,Ref_Invest!$C$39:$R$47,16,FALSE))," ",ROUND(VLOOKUP($AP52,Ref_Invest!$C$39:$R$47,16,FALSE),2))))</f>
        <v xml:space="preserve"> </v>
      </c>
      <c r="AZ52" s="368"/>
      <c r="BJ52" s="75">
        <v>17</v>
      </c>
      <c r="BK52" s="310" t="str">
        <f>IF(ISNA(VLOOKUP($BJ52,Ref_Invest!$B$3:$D$36,3,FALSE))," ",VLOOKUP($BJ52,Ref_Invest!$B$3:$D$36,3,FALSE))</f>
        <v xml:space="preserve"> </v>
      </c>
      <c r="BL52" s="310"/>
      <c r="BM52" s="310"/>
      <c r="BN52" s="310"/>
      <c r="BO52" s="310" t="str">
        <f>IF(ISNA(VLOOKUP($BJ52,Ref_Invest!$B$3:$E$36,4,FALSE))," ",VLOOKUP($BJ52,Ref_Invest!$B$3:$E$36,4,FALSE))</f>
        <v xml:space="preserve"> </v>
      </c>
      <c r="BP52" s="310"/>
      <c r="BQ52" s="310"/>
      <c r="BR52" s="310"/>
      <c r="BS52" s="368" t="str">
        <f>IF(ISNA(VLOOKUP($BJ52,Ref_Invest!$B$3:$Q$36,13,FALSE))," ",ROUND(VLOOKUP($BJ52,Ref_Invest!$B$3:$Q$36,13,FALSE),2))</f>
        <v xml:space="preserve"> </v>
      </c>
      <c r="BT52" s="368"/>
      <c r="BU52" s="368" t="str">
        <f>IF(ISNA(VLOOKUP($BJ52,Ref_Invest!$B$3:$Q$36,16,FALSE))," ",ROUND(VLOOKUP($BJ52,Ref_Invest!$B$3:$Q$36,16,FALSE),2))</f>
        <v xml:space="preserve"> </v>
      </c>
      <c r="BV52" s="368"/>
      <c r="BW52" s="368"/>
      <c r="BX52" s="368"/>
      <c r="BY52" s="299" t="str">
        <f t="shared" ref="BY52" si="19">IF(BW52="",BU52,BW52)</f>
        <v xml:space="preserve"> </v>
      </c>
      <c r="CB52" s="202" t="s">
        <v>79</v>
      </c>
      <c r="CD52" s="306" t="e">
        <f>CF27</f>
        <v>#VALUE!</v>
      </c>
      <c r="CE52" s="306"/>
      <c r="CG52" s="204"/>
      <c r="CH52" s="204"/>
      <c r="CI52" s="204"/>
      <c r="CJ52" s="204"/>
    </row>
    <row r="53" spans="1:88">
      <c r="A53" s="96" t="str">
        <f>IF(C53=" ","",VLOOKUP(C53,Ref_Invest!$E$3:$H$38,4,FALSE))</f>
        <v/>
      </c>
      <c r="B53" s="96" t="str">
        <f t="shared" si="0"/>
        <v/>
      </c>
      <c r="C53" s="311" t="str">
        <f>IF(Saisie_usager!F53&lt;&gt;"",Saisie_usager!F53," ")</f>
        <v xml:space="preserve"> </v>
      </c>
      <c r="D53" s="312"/>
      <c r="E53" s="312"/>
      <c r="F53" s="313"/>
      <c r="G53" s="311" t="str">
        <f>IF(Saisie_usager!J53&lt;&gt;"",Saisie_usager!J53,"")</f>
        <v/>
      </c>
      <c r="H53" s="312"/>
      <c r="I53" s="313"/>
      <c r="J53" s="208" t="str">
        <f>IF(Saisie_usager!M53&lt;&gt;"",Saisie_usager!M53,"")</f>
        <v/>
      </c>
      <c r="K53" s="68"/>
      <c r="L53" s="151" t="str">
        <f>IF(K53="",Saisie_usager!O53,K53*VLOOKUP($C53,Ref_Invest!$E$3:$K$36,7,FALSE))</f>
        <v/>
      </c>
      <c r="M53" s="144" t="str">
        <f>IF(Saisie_usager!P53&lt;&gt;"",Saisie_usager!P53,"")</f>
        <v/>
      </c>
      <c r="N53" s="4" t="str">
        <f>IF(Saisie_usager!Q53&lt;&gt;"",Saisie_usager!Q53,"")</f>
        <v/>
      </c>
      <c r="O53" s="145" t="str">
        <f>IF(Saisie_usager!R53&lt;&gt;"",Saisie_usager!R53,"")</f>
        <v/>
      </c>
      <c r="P53" s="262" t="str">
        <f>IF(Saisie_usager!F53&lt;&gt;"",Saisie_usager!F53,"")</f>
        <v/>
      </c>
      <c r="Q53" s="314"/>
      <c r="R53" s="314"/>
      <c r="S53" s="260"/>
      <c r="T53" s="317"/>
      <c r="U53" s="318"/>
      <c r="V53" s="319"/>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IF(ISNA(VLOOKUP(P53,Ref_Invest!$E$3:$F$36,2,FALSE)),"",IF(VLOOKUP(P53,Ref_Invest!$E$3:$F$36,2,FALSE)=0,"",VLOOKUP(P53,Ref_Invest!$E$3:$F$36,2,FALSE)))</f>
        <v/>
      </c>
      <c r="AI53" s="152" t="str">
        <f>IF(AH53&gt;0,IF(AG53="","",IF(VLOOKUP(C53,Ref_Invest!$E$3:$P$36,12,FALSE)&lt;AH53,AG53,AG53*AH53/VLOOKUP(C53,Ref_Invest!$E$3:$P$36,12,FALSE))),AG53)</f>
        <v/>
      </c>
      <c r="AJ53" s="149" t="str">
        <f t="shared" si="3"/>
        <v/>
      </c>
      <c r="AK53" s="72" t="str">
        <f>IF(C53="","",IF(ISNA(VLOOKUP(P53,Ref_Invest!$T$3:$U$36,2,FALSE)),"",VLOOKUP(P53,Ref_Invest!$T$3:$U$36,2,FALSE)))</f>
        <v/>
      </c>
      <c r="AL53" s="218" t="str">
        <f>IF(AND(W53&gt;Ref_Invest!$E$57,AA53="",AE53="",AF53&lt;&gt;"OUI"),"XX",IF(AND(W53&gt;Ref_Invest!$E$57,AE53="",AF53&lt;&gt;"OUI"),"XXX",IF(AND(W53&gt;=Ref_Invest!$E$56,AA53="",AF53&lt;&gt;"OUI"),"X","")))</f>
        <v/>
      </c>
      <c r="AM53" s="219" t="str">
        <f t="shared" si="2"/>
        <v/>
      </c>
      <c r="AP53" s="75"/>
      <c r="AQ53" s="310"/>
      <c r="AR53" s="310"/>
      <c r="AS53" s="310"/>
      <c r="AT53" s="310"/>
      <c r="AU53" s="310"/>
      <c r="AV53" s="310"/>
      <c r="AW53" s="310"/>
      <c r="AX53" s="310"/>
      <c r="AY53" s="368"/>
      <c r="AZ53" s="368"/>
      <c r="BJ53" s="75"/>
      <c r="BK53" s="310"/>
      <c r="BL53" s="310"/>
      <c r="BM53" s="310"/>
      <c r="BN53" s="310"/>
      <c r="BO53" s="310"/>
      <c r="BP53" s="310"/>
      <c r="BQ53" s="310"/>
      <c r="BR53" s="310"/>
      <c r="BS53" s="368"/>
      <c r="BT53" s="368"/>
      <c r="BU53" s="368"/>
      <c r="BV53" s="368"/>
      <c r="BW53" s="368"/>
      <c r="BX53" s="368"/>
      <c r="BY53" s="299"/>
    </row>
    <row r="54" spans="1:88">
      <c r="A54" s="96" t="str">
        <f>IF(C54=" ","",VLOOKUP(C54,Ref_Invest!$E$3:$H$38,4,FALSE))</f>
        <v/>
      </c>
      <c r="B54" s="96" t="str">
        <f t="shared" si="0"/>
        <v/>
      </c>
      <c r="C54" s="311" t="str">
        <f>IF(Saisie_usager!F54&lt;&gt;"",Saisie_usager!F54," ")</f>
        <v xml:space="preserve"> </v>
      </c>
      <c r="D54" s="312"/>
      <c r="E54" s="312"/>
      <c r="F54" s="313"/>
      <c r="G54" s="311" t="str">
        <f>IF(Saisie_usager!J54&lt;&gt;"",Saisie_usager!J54,"")</f>
        <v/>
      </c>
      <c r="H54" s="312"/>
      <c r="I54" s="313"/>
      <c r="J54" s="208" t="str">
        <f>IF(Saisie_usager!M54&lt;&gt;"",Saisie_usager!M54,"")</f>
        <v/>
      </c>
      <c r="K54" s="68"/>
      <c r="L54" s="151" t="str">
        <f>IF(K54="",Saisie_usager!O54,K54*VLOOKUP($C54,Ref_Invest!$E$3:$K$36,7,FALSE))</f>
        <v/>
      </c>
      <c r="M54" s="144" t="str">
        <f>IF(Saisie_usager!P54&lt;&gt;"",Saisie_usager!P54,"")</f>
        <v/>
      </c>
      <c r="N54" s="4" t="str">
        <f>IF(Saisie_usager!Q54&lt;&gt;"",Saisie_usager!Q54,"")</f>
        <v/>
      </c>
      <c r="O54" s="145" t="str">
        <f>IF(Saisie_usager!R54&lt;&gt;"",Saisie_usager!R54,"")</f>
        <v/>
      </c>
      <c r="P54" s="262" t="str">
        <f>IF(Saisie_usager!F54&lt;&gt;"",Saisie_usager!F54,"")</f>
        <v/>
      </c>
      <c r="Q54" s="314"/>
      <c r="R54" s="314"/>
      <c r="S54" s="260"/>
      <c r="T54" s="317"/>
      <c r="U54" s="318"/>
      <c r="V54" s="319"/>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IF(ISNA(VLOOKUP(P54,Ref_Invest!$E$3:$F$36,2,FALSE)),"",IF(VLOOKUP(P54,Ref_Invest!$E$3:$F$36,2,FALSE)=0,"",VLOOKUP(P54,Ref_Invest!$E$3:$F$36,2,FALSE)))</f>
        <v/>
      </c>
      <c r="AI54" s="152" t="str">
        <f>IF(AH54&gt;0,IF(AG54="","",IF(VLOOKUP(C54,Ref_Invest!$E$3:$P$36,12,FALSE)&lt;AH54,AG54,AG54*AH54/VLOOKUP(C54,Ref_Invest!$E$3:$P$36,12,FALSE))),AG54)</f>
        <v/>
      </c>
      <c r="AJ54" s="149" t="str">
        <f t="shared" si="3"/>
        <v/>
      </c>
      <c r="AK54" s="72" t="str">
        <f>IF(C54="","",IF(ISNA(VLOOKUP(P54,Ref_Invest!$T$3:$U$36,2,FALSE)),"",VLOOKUP(P54,Ref_Invest!$T$3:$U$36,2,FALSE)))</f>
        <v/>
      </c>
      <c r="AL54" s="218" t="str">
        <f>IF(AND(W54&gt;Ref_Invest!$E$57,AA54="",AE54="",AF54&lt;&gt;"OUI"),"XX",IF(AND(W54&gt;Ref_Invest!$E$57,AE54="",AF54&lt;&gt;"OUI"),"XXX",IF(AND(W54&gt;=Ref_Invest!$E$56,AA54="",AF54&lt;&gt;"OUI"),"X","")))</f>
        <v/>
      </c>
      <c r="AM54" s="219" t="str">
        <f t="shared" si="2"/>
        <v/>
      </c>
      <c r="AP54" s="75">
        <v>18</v>
      </c>
      <c r="AQ54" s="310" t="str">
        <f>IF(Ref_Invest!$F$61=0,IF(ISNA(VLOOKUP($AP54,Ref_Invest!$C$3:$D$36,2,FALSE))," ",VLOOKUP($AP54,Ref_Invest!$C$3:$D$36,2,FALSE)),IF(Ref_Invest!$F$61=1,IF(ISNA(VLOOKUP($AP54,Ref_Invest!$C$39:$D$47,2,FALSE))," ",VLOOKUP($AP54,Ref_Invest!$C$39:$D$47,2,FALSE))))</f>
        <v xml:space="preserve"> </v>
      </c>
      <c r="AR54" s="310"/>
      <c r="AS54" s="310"/>
      <c r="AT54" s="310"/>
      <c r="AU54" s="310" t="str">
        <f>IF(Ref_Invest!$F$61=1," ",IF(ISNA(VLOOKUP($AP54,Ref_Invest!$C$3:$E$36,3,FALSE))," ",VLOOKUP($AP54,Ref_Invest!$C$3:$E$36,3,FALSE)))</f>
        <v xml:space="preserve"> </v>
      </c>
      <c r="AV54" s="310"/>
      <c r="AW54" s="310"/>
      <c r="AX54" s="310"/>
      <c r="AY54" s="368" t="str">
        <f>IF(Ref_Invest!$F$61=0,IF(ISNA(VLOOKUP($AP54,Ref_Invest!$C$3:$Q$36,15,FALSE))," ",ROUND(VLOOKUP($AP54,Ref_Invest!$C$3:$Q$36,15,FALSE),2)),IF(Ref_Invest!$F$61=1,IF(ISNA(VLOOKUP($AP54,Ref_Invest!$C$39:$R$47,16,FALSE))," ",ROUND(VLOOKUP($AP54,Ref_Invest!$C$39:$R$47,16,FALSE),2))))</f>
        <v xml:space="preserve"> </v>
      </c>
      <c r="AZ54" s="368"/>
      <c r="BJ54" s="75">
        <v>18</v>
      </c>
      <c r="BK54" s="310" t="str">
        <f>IF(ISNA(VLOOKUP($BJ54,Ref_Invest!$B$3:$D$36,3,FALSE))," ",VLOOKUP($BJ54,Ref_Invest!$B$3:$D$36,3,FALSE))</f>
        <v xml:space="preserve"> </v>
      </c>
      <c r="BL54" s="310"/>
      <c r="BM54" s="310"/>
      <c r="BN54" s="310"/>
      <c r="BO54" s="310" t="str">
        <f>IF(ISNA(VLOOKUP($BJ54,Ref_Invest!$B$3:$E$36,4,FALSE))," ",VLOOKUP($BJ54,Ref_Invest!$B$3:$E$36,4,FALSE))</f>
        <v xml:space="preserve"> </v>
      </c>
      <c r="BP54" s="310"/>
      <c r="BQ54" s="310"/>
      <c r="BR54" s="310"/>
      <c r="BS54" s="368" t="str">
        <f>IF(ISNA(VLOOKUP($BJ54,Ref_Invest!$B$3:$Q$36,13,FALSE))," ",ROUND(VLOOKUP($BJ54,Ref_Invest!$B$3:$Q$36,13,FALSE),2))</f>
        <v xml:space="preserve"> </v>
      </c>
      <c r="BT54" s="368"/>
      <c r="BU54" s="368" t="str">
        <f>IF(ISNA(VLOOKUP($BJ54,Ref_Invest!$B$3:$Q$36,16,FALSE))," ",ROUND(VLOOKUP($BJ54,Ref_Invest!$B$3:$Q$36,16,FALSE),2))</f>
        <v xml:space="preserve"> </v>
      </c>
      <c r="BV54" s="368"/>
      <c r="BW54" s="368"/>
      <c r="BX54" s="368"/>
      <c r="BY54" s="299" t="str">
        <f t="shared" ref="BY54" si="20">IF(BW54="",BU54,BW54)</f>
        <v xml:space="preserve"> </v>
      </c>
    </row>
    <row r="55" spans="1:88">
      <c r="A55" s="96" t="str">
        <f>IF(C55=" ","",VLOOKUP(C55,Ref_Invest!$E$3:$H$38,4,FALSE))</f>
        <v/>
      </c>
      <c r="B55" s="96" t="str">
        <f t="shared" si="0"/>
        <v/>
      </c>
      <c r="C55" s="311" t="str">
        <f>IF(Saisie_usager!F55&lt;&gt;"",Saisie_usager!F55," ")</f>
        <v xml:space="preserve"> </v>
      </c>
      <c r="D55" s="312"/>
      <c r="E55" s="312"/>
      <c r="F55" s="313"/>
      <c r="G55" s="311" t="str">
        <f>IF(Saisie_usager!J55&lt;&gt;"",Saisie_usager!J55,"")</f>
        <v/>
      </c>
      <c r="H55" s="312"/>
      <c r="I55" s="313"/>
      <c r="J55" s="208" t="str">
        <f>IF(Saisie_usager!M55&lt;&gt;"",Saisie_usager!M55,"")</f>
        <v/>
      </c>
      <c r="K55" s="68"/>
      <c r="L55" s="151" t="str">
        <f>IF(K55="",Saisie_usager!O55,K55*VLOOKUP($C55,Ref_Invest!$E$3:$K$36,7,FALSE))</f>
        <v/>
      </c>
      <c r="M55" s="144" t="str">
        <f>IF(Saisie_usager!P55&lt;&gt;"",Saisie_usager!P55,"")</f>
        <v/>
      </c>
      <c r="N55" s="4" t="str">
        <f>IF(Saisie_usager!Q55&lt;&gt;"",Saisie_usager!Q55,"")</f>
        <v/>
      </c>
      <c r="O55" s="145" t="str">
        <f>IF(Saisie_usager!R55&lt;&gt;"",Saisie_usager!R55,"")</f>
        <v/>
      </c>
      <c r="P55" s="262" t="str">
        <f>IF(Saisie_usager!F55&lt;&gt;"",Saisie_usager!F55,"")</f>
        <v/>
      </c>
      <c r="Q55" s="314"/>
      <c r="R55" s="314"/>
      <c r="S55" s="260"/>
      <c r="T55" s="317"/>
      <c r="U55" s="318"/>
      <c r="V55" s="319"/>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IF(ISNA(VLOOKUP(P55,Ref_Invest!$E$3:$F$36,2,FALSE)),"",IF(VLOOKUP(P55,Ref_Invest!$E$3:$F$36,2,FALSE)=0,"",VLOOKUP(P55,Ref_Invest!$E$3:$F$36,2,FALSE)))</f>
        <v/>
      </c>
      <c r="AI55" s="152" t="str">
        <f>IF(AH55&gt;0,IF(AG55="","",IF(VLOOKUP(C55,Ref_Invest!$E$3:$P$36,12,FALSE)&lt;AH55,AG55,AG55*AH55/VLOOKUP(C55,Ref_Invest!$E$3:$P$36,12,FALSE))),AG55)</f>
        <v/>
      </c>
      <c r="AJ55" s="149" t="str">
        <f t="shared" si="3"/>
        <v/>
      </c>
      <c r="AK55" s="72" t="str">
        <f>IF(C55="","",IF(ISNA(VLOOKUP(P55,Ref_Invest!$T$3:$U$36,2,FALSE)),"",VLOOKUP(P55,Ref_Invest!$T$3:$U$36,2,FALSE)))</f>
        <v/>
      </c>
      <c r="AL55" s="218" t="str">
        <f>IF(AND(W55&gt;Ref_Invest!$E$57,AA55="",AE55="",AF55&lt;&gt;"OUI"),"XX",IF(AND(W55&gt;Ref_Invest!$E$57,AE55="",AF55&lt;&gt;"OUI"),"XXX",IF(AND(W55&gt;=Ref_Invest!$E$56,AA55="",AF55&lt;&gt;"OUI"),"X","")))</f>
        <v/>
      </c>
      <c r="AM55" s="219" t="str">
        <f t="shared" si="2"/>
        <v/>
      </c>
      <c r="AP55" s="75"/>
      <c r="AQ55" s="310"/>
      <c r="AR55" s="310"/>
      <c r="AS55" s="310"/>
      <c r="AT55" s="310"/>
      <c r="AU55" s="310"/>
      <c r="AV55" s="310"/>
      <c r="AW55" s="310"/>
      <c r="AX55" s="310"/>
      <c r="AY55" s="368"/>
      <c r="AZ55" s="368"/>
      <c r="BJ55" s="75"/>
      <c r="BK55" s="310"/>
      <c r="BL55" s="310"/>
      <c r="BM55" s="310"/>
      <c r="BN55" s="310"/>
      <c r="BO55" s="310"/>
      <c r="BP55" s="310"/>
      <c r="BQ55" s="310"/>
      <c r="BR55" s="310"/>
      <c r="BS55" s="368"/>
      <c r="BT55" s="368"/>
      <c r="BU55" s="368"/>
      <c r="BV55" s="368"/>
      <c r="BW55" s="368"/>
      <c r="BX55" s="368"/>
      <c r="BY55" s="299"/>
    </row>
    <row r="56" spans="1:88">
      <c r="A56" s="96" t="str">
        <f>IF(C56=" ","",VLOOKUP(C56,Ref_Invest!$E$3:$H$38,4,FALSE))</f>
        <v/>
      </c>
      <c r="B56" s="96" t="str">
        <f t="shared" si="0"/>
        <v/>
      </c>
      <c r="C56" s="311" t="str">
        <f>IF(Saisie_usager!F56&lt;&gt;"",Saisie_usager!F56," ")</f>
        <v xml:space="preserve"> </v>
      </c>
      <c r="D56" s="312"/>
      <c r="E56" s="312"/>
      <c r="F56" s="313"/>
      <c r="G56" s="311" t="str">
        <f>IF(Saisie_usager!J56&lt;&gt;"",Saisie_usager!J56,"")</f>
        <v/>
      </c>
      <c r="H56" s="312"/>
      <c r="I56" s="313"/>
      <c r="J56" s="208" t="str">
        <f>IF(Saisie_usager!M56&lt;&gt;"",Saisie_usager!M56,"")</f>
        <v/>
      </c>
      <c r="K56" s="68"/>
      <c r="L56" s="151" t="str">
        <f>IF(K56="",Saisie_usager!O56,K56*VLOOKUP($C56,Ref_Invest!$E$3:$K$36,7,FALSE))</f>
        <v/>
      </c>
      <c r="M56" s="144" t="str">
        <f>IF(Saisie_usager!P56&lt;&gt;"",Saisie_usager!P56,"")</f>
        <v/>
      </c>
      <c r="N56" s="4" t="str">
        <f>IF(Saisie_usager!Q56&lt;&gt;"",Saisie_usager!Q56,"")</f>
        <v/>
      </c>
      <c r="O56" s="145" t="str">
        <f>IF(Saisie_usager!R56&lt;&gt;"",Saisie_usager!R56,"")</f>
        <v/>
      </c>
      <c r="P56" s="262" t="str">
        <f>IF(Saisie_usager!F56&lt;&gt;"",Saisie_usager!F56,"")</f>
        <v/>
      </c>
      <c r="Q56" s="314"/>
      <c r="R56" s="314"/>
      <c r="S56" s="260"/>
      <c r="T56" s="317"/>
      <c r="U56" s="318"/>
      <c r="V56" s="319"/>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IF(ISNA(VLOOKUP(P56,Ref_Invest!$E$3:$F$36,2,FALSE)),"",IF(VLOOKUP(P56,Ref_Invest!$E$3:$F$36,2,FALSE)=0,"",VLOOKUP(P56,Ref_Invest!$E$3:$F$36,2,FALSE)))</f>
        <v/>
      </c>
      <c r="AI56" s="152" t="str">
        <f>IF(AH56&gt;0,IF(AG56="","",IF(VLOOKUP(C56,Ref_Invest!$E$3:$P$36,12,FALSE)&lt;AH56,AG56,AG56*AH56/VLOOKUP(C56,Ref_Invest!$E$3:$P$36,12,FALSE))),AG56)</f>
        <v/>
      </c>
      <c r="AJ56" s="149" t="str">
        <f t="shared" si="3"/>
        <v/>
      </c>
      <c r="AK56" s="72" t="str">
        <f>IF(C56="","",IF(ISNA(VLOOKUP(P56,Ref_Invest!$T$3:$U$36,2,FALSE)),"",VLOOKUP(P56,Ref_Invest!$T$3:$U$36,2,FALSE)))</f>
        <v/>
      </c>
      <c r="AL56" s="218" t="str">
        <f>IF(AND(W56&gt;Ref_Invest!$E$57,AA56="",AE56="",AF56&lt;&gt;"OUI"),"XX",IF(AND(W56&gt;Ref_Invest!$E$57,AE56="",AF56&lt;&gt;"OUI"),"XXX",IF(AND(W56&gt;=Ref_Invest!$E$56,AA56="",AF56&lt;&gt;"OUI"),"X","")))</f>
        <v/>
      </c>
      <c r="AM56" s="219" t="str">
        <f t="shared" si="2"/>
        <v/>
      </c>
      <c r="AP56" s="75">
        <v>19</v>
      </c>
      <c r="AQ56" s="310" t="str">
        <f>IF(Ref_Invest!$F$61=0,IF(ISNA(VLOOKUP($AP56,Ref_Invest!$C$3:$D$36,2,FALSE))," ",VLOOKUP($AP56,Ref_Invest!$C$3:$D$36,2,FALSE)),IF(Ref_Invest!$F$61=1,IF(ISNA(VLOOKUP($AP56,Ref_Invest!$C$39:$D$47,2,FALSE))," ",VLOOKUP($AP56,Ref_Invest!$C$39:$D$47,2,FALSE))))</f>
        <v xml:space="preserve"> </v>
      </c>
      <c r="AR56" s="310"/>
      <c r="AS56" s="310"/>
      <c r="AT56" s="310"/>
      <c r="AU56" s="310" t="str">
        <f>IF(Ref_Invest!$F$61=1," ",IF(ISNA(VLOOKUP($AP56,Ref_Invest!$C$3:$E$36,3,FALSE))," ",VLOOKUP($AP56,Ref_Invest!$C$3:$E$36,3,FALSE)))</f>
        <v xml:space="preserve"> </v>
      </c>
      <c r="AV56" s="310"/>
      <c r="AW56" s="310"/>
      <c r="AX56" s="310"/>
      <c r="AY56" s="368" t="str">
        <f>IF(Ref_Invest!$F$61=0,IF(ISNA(VLOOKUP($AP56,Ref_Invest!$C$3:$Q$36,15,FALSE))," ",ROUND(VLOOKUP($AP56,Ref_Invest!$C$3:$Q$36,15,FALSE),2)),IF(Ref_Invest!$F$61=1,IF(ISNA(VLOOKUP($AP56,Ref_Invest!$C$39:$R$47,16,FALSE))," ",ROUND(VLOOKUP($AP56,Ref_Invest!$C$39:$R$47,16,FALSE),2))))</f>
        <v xml:space="preserve"> </v>
      </c>
      <c r="AZ56" s="368"/>
      <c r="BJ56" s="75">
        <v>19</v>
      </c>
      <c r="BK56" s="310" t="str">
        <f>IF(ISNA(VLOOKUP($BJ56,Ref_Invest!$B$3:$D$36,3,FALSE))," ",VLOOKUP($BJ56,Ref_Invest!$B$3:$D$36,3,FALSE))</f>
        <v xml:space="preserve"> </v>
      </c>
      <c r="BL56" s="310"/>
      <c r="BM56" s="310"/>
      <c r="BN56" s="310"/>
      <c r="BO56" s="310" t="str">
        <f>IF(ISNA(VLOOKUP($BJ56,Ref_Invest!$B$3:$E$36,4,FALSE))," ",VLOOKUP($BJ56,Ref_Invest!$B$3:$E$36,4,FALSE))</f>
        <v xml:space="preserve"> </v>
      </c>
      <c r="BP56" s="310"/>
      <c r="BQ56" s="310"/>
      <c r="BR56" s="310"/>
      <c r="BS56" s="368" t="str">
        <f>IF(ISNA(VLOOKUP($BJ56,Ref_Invest!$B$3:$Q$36,13,FALSE))," ",ROUND(VLOOKUP($BJ56,Ref_Invest!$B$3:$Q$36,13,FALSE),2))</f>
        <v xml:space="preserve"> </v>
      </c>
      <c r="BT56" s="368"/>
      <c r="BU56" s="368" t="str">
        <f>IF(ISNA(VLOOKUP($BJ56,Ref_Invest!$B$3:$Q$36,16,FALSE))," ",ROUND(VLOOKUP($BJ56,Ref_Invest!$B$3:$Q$36,16,FALSE),2))</f>
        <v xml:space="preserve"> </v>
      </c>
      <c r="BV56" s="368"/>
      <c r="BW56" s="368"/>
      <c r="BX56" s="368"/>
      <c r="BY56" s="299" t="str">
        <f t="shared" ref="BY56" si="21">IF(BW56="",BU56,BW56)</f>
        <v xml:space="preserve"> </v>
      </c>
    </row>
    <row r="57" spans="1:88">
      <c r="A57" s="96" t="str">
        <f>IF(C57=" ","",VLOOKUP(C57,Ref_Invest!$E$3:$H$38,4,FALSE))</f>
        <v/>
      </c>
      <c r="B57" s="96" t="str">
        <f t="shared" si="0"/>
        <v/>
      </c>
      <c r="C57" s="311" t="str">
        <f>IF(Saisie_usager!F57&lt;&gt;"",Saisie_usager!F57," ")</f>
        <v xml:space="preserve"> </v>
      </c>
      <c r="D57" s="312"/>
      <c r="E57" s="312"/>
      <c r="F57" s="313"/>
      <c r="G57" s="311" t="str">
        <f>IF(Saisie_usager!J57&lt;&gt;"",Saisie_usager!J57,"")</f>
        <v/>
      </c>
      <c r="H57" s="312"/>
      <c r="I57" s="313"/>
      <c r="J57" s="208" t="str">
        <f>IF(Saisie_usager!M57&lt;&gt;"",Saisie_usager!M57,"")</f>
        <v/>
      </c>
      <c r="K57" s="68"/>
      <c r="L57" s="151" t="str">
        <f>IF(K57="",Saisie_usager!O57,K57*VLOOKUP($C57,Ref_Invest!$E$3:$K$36,7,FALSE))</f>
        <v/>
      </c>
      <c r="M57" s="144" t="str">
        <f>IF(Saisie_usager!P57&lt;&gt;"",Saisie_usager!P57,"")</f>
        <v/>
      </c>
      <c r="N57" s="4" t="str">
        <f>IF(Saisie_usager!Q57&lt;&gt;"",Saisie_usager!Q57,"")</f>
        <v/>
      </c>
      <c r="O57" s="145" t="str">
        <f>IF(Saisie_usager!R57&lt;&gt;"",Saisie_usager!R57,"")</f>
        <v/>
      </c>
      <c r="P57" s="262" t="str">
        <f>IF(Saisie_usager!F57&lt;&gt;"",Saisie_usager!F57,"")</f>
        <v/>
      </c>
      <c r="Q57" s="314"/>
      <c r="R57" s="314"/>
      <c r="S57" s="260"/>
      <c r="T57" s="317"/>
      <c r="U57" s="318"/>
      <c r="V57" s="319"/>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IF(ISNA(VLOOKUP(P57,Ref_Invest!$E$3:$F$36,2,FALSE)),"",IF(VLOOKUP(P57,Ref_Invest!$E$3:$F$36,2,FALSE)=0,"",VLOOKUP(P57,Ref_Invest!$E$3:$F$36,2,FALSE)))</f>
        <v/>
      </c>
      <c r="AI57" s="152" t="str">
        <f>IF(AH57&gt;0,IF(AG57="","",IF(VLOOKUP(C57,Ref_Invest!$E$3:$P$36,12,FALSE)&lt;AH57,AG57,AG57*AH57/VLOOKUP(C57,Ref_Invest!$E$3:$P$36,12,FALSE))),AG57)</f>
        <v/>
      </c>
      <c r="AJ57" s="149" t="str">
        <f t="shared" si="3"/>
        <v/>
      </c>
      <c r="AK57" s="72" t="str">
        <f>IF(C57="","",IF(ISNA(VLOOKUP(P57,Ref_Invest!$T$3:$U$36,2,FALSE)),"",VLOOKUP(P57,Ref_Invest!$T$3:$U$36,2,FALSE)))</f>
        <v/>
      </c>
      <c r="AL57" s="218" t="str">
        <f>IF(AND(W57&gt;Ref_Invest!$E$57,AA57="",AE57="",AF57&lt;&gt;"OUI"),"XX",IF(AND(W57&gt;Ref_Invest!$E$57,AE57="",AF57&lt;&gt;"OUI"),"XXX",IF(AND(W57&gt;=Ref_Invest!$E$56,AA57="",AF57&lt;&gt;"OUI"),"X","")))</f>
        <v/>
      </c>
      <c r="AM57" s="219" t="str">
        <f t="shared" si="2"/>
        <v/>
      </c>
      <c r="AP57" s="75"/>
      <c r="AQ57" s="310"/>
      <c r="AR57" s="310"/>
      <c r="AS57" s="310"/>
      <c r="AT57" s="310"/>
      <c r="AU57" s="310"/>
      <c r="AV57" s="310"/>
      <c r="AW57" s="310"/>
      <c r="AX57" s="310"/>
      <c r="AY57" s="368"/>
      <c r="AZ57" s="368"/>
      <c r="BJ57" s="75"/>
      <c r="BK57" s="310"/>
      <c r="BL57" s="310"/>
      <c r="BM57" s="310"/>
      <c r="BN57" s="310"/>
      <c r="BO57" s="310"/>
      <c r="BP57" s="310"/>
      <c r="BQ57" s="310"/>
      <c r="BR57" s="310"/>
      <c r="BS57" s="368"/>
      <c r="BT57" s="368"/>
      <c r="BU57" s="368"/>
      <c r="BV57" s="368"/>
      <c r="BW57" s="368"/>
      <c r="BX57" s="368"/>
      <c r="BY57" s="299"/>
    </row>
    <row r="58" spans="1:88">
      <c r="A58" s="96" t="str">
        <f>IF(C58=" ","",VLOOKUP(C58,Ref_Invest!$E$3:$H$38,4,FALSE))</f>
        <v/>
      </c>
      <c r="B58" s="96" t="str">
        <f t="shared" si="0"/>
        <v/>
      </c>
      <c r="C58" s="311" t="str">
        <f>IF(Saisie_usager!F58&lt;&gt;"",Saisie_usager!F58," ")</f>
        <v xml:space="preserve"> </v>
      </c>
      <c r="D58" s="312"/>
      <c r="E58" s="312"/>
      <c r="F58" s="313"/>
      <c r="G58" s="311" t="str">
        <f>IF(Saisie_usager!J58&lt;&gt;"",Saisie_usager!J58,"")</f>
        <v/>
      </c>
      <c r="H58" s="312"/>
      <c r="I58" s="313"/>
      <c r="J58" s="208" t="str">
        <f>IF(Saisie_usager!M58&lt;&gt;"",Saisie_usager!M58,"")</f>
        <v/>
      </c>
      <c r="K58" s="68"/>
      <c r="L58" s="151" t="str">
        <f>IF(K58="",Saisie_usager!O58,K58*VLOOKUP($C58,Ref_Invest!$E$3:$K$36,7,FALSE))</f>
        <v/>
      </c>
      <c r="M58" s="144" t="str">
        <f>IF(Saisie_usager!P58&lt;&gt;"",Saisie_usager!P58,"")</f>
        <v/>
      </c>
      <c r="N58" s="4" t="str">
        <f>IF(Saisie_usager!Q58&lt;&gt;"",Saisie_usager!Q58,"")</f>
        <v/>
      </c>
      <c r="O58" s="145" t="str">
        <f>IF(Saisie_usager!R58&lt;&gt;"",Saisie_usager!R58,"")</f>
        <v/>
      </c>
      <c r="P58" s="262" t="str">
        <f>IF(Saisie_usager!F58&lt;&gt;"",Saisie_usager!F58,"")</f>
        <v/>
      </c>
      <c r="Q58" s="314"/>
      <c r="R58" s="314"/>
      <c r="S58" s="260"/>
      <c r="T58" s="317"/>
      <c r="U58" s="318"/>
      <c r="V58" s="319"/>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IF(ISNA(VLOOKUP(P58,Ref_Invest!$E$3:$F$36,2,FALSE)),"",IF(VLOOKUP(P58,Ref_Invest!$E$3:$F$36,2,FALSE)=0,"",VLOOKUP(P58,Ref_Invest!$E$3:$F$36,2,FALSE)))</f>
        <v/>
      </c>
      <c r="AI58" s="152" t="str">
        <f>IF(AH58&gt;0,IF(AG58="","",IF(VLOOKUP(C58,Ref_Invest!$E$3:$P$36,12,FALSE)&lt;AH58,AG58,AG58*AH58/VLOOKUP(C58,Ref_Invest!$E$3:$P$36,12,FALSE))),AG58)</f>
        <v/>
      </c>
      <c r="AJ58" s="149" t="str">
        <f t="shared" si="3"/>
        <v/>
      </c>
      <c r="AK58" s="72" t="str">
        <f>IF(C58="","",IF(ISNA(VLOOKUP(P58,Ref_Invest!$T$3:$U$36,2,FALSE)),"",VLOOKUP(P58,Ref_Invest!$T$3:$U$36,2,FALSE)))</f>
        <v/>
      </c>
      <c r="AL58" s="218" t="str">
        <f>IF(AND(W58&gt;Ref_Invest!$E$57,AA58="",AE58="",AF58&lt;&gt;"OUI"),"XX",IF(AND(W58&gt;Ref_Invest!$E$57,AE58="",AF58&lt;&gt;"OUI"),"XXX",IF(AND(W58&gt;=Ref_Invest!$E$56,AA58="",AF58&lt;&gt;"OUI"),"X","")))</f>
        <v/>
      </c>
      <c r="AM58" s="219" t="str">
        <f t="shared" si="2"/>
        <v/>
      </c>
      <c r="AP58" s="75">
        <v>20</v>
      </c>
      <c r="AQ58" s="310" t="str">
        <f>IF(Ref_Invest!$F$61=0,IF(ISNA(VLOOKUP($AP58,Ref_Invest!$C$3:$D$36,2,FALSE))," ",VLOOKUP($AP58,Ref_Invest!$C$3:$D$36,2,FALSE)),IF(Ref_Invest!$F$61=1,IF(ISNA(VLOOKUP($AP58,Ref_Invest!$C$39:$D$47,2,FALSE))," ",VLOOKUP($AP58,Ref_Invest!$C$39:$D$47,2,FALSE))))</f>
        <v xml:space="preserve"> </v>
      </c>
      <c r="AR58" s="310"/>
      <c r="AS58" s="310"/>
      <c r="AT58" s="310"/>
      <c r="AU58" s="310" t="str">
        <f>IF(Ref_Invest!$F$61=1," ",IF(ISNA(VLOOKUP($AP58,Ref_Invest!$C$3:$E$36,3,FALSE))," ",VLOOKUP($AP58,Ref_Invest!$C$3:$E$36,3,FALSE)))</f>
        <v xml:space="preserve"> </v>
      </c>
      <c r="AV58" s="310"/>
      <c r="AW58" s="310"/>
      <c r="AX58" s="310"/>
      <c r="AY58" s="368" t="str">
        <f>IF(Ref_Invest!$F$61=0,IF(ISNA(VLOOKUP($AP58,Ref_Invest!$C$3:$Q$36,15,FALSE))," ",ROUND(VLOOKUP($AP58,Ref_Invest!$C$3:$Q$36,15,FALSE),2)),IF(Ref_Invest!$F$61=1,IF(ISNA(VLOOKUP($AP58,Ref_Invest!$C$39:$R$47,16,FALSE))," ",ROUND(VLOOKUP($AP58,Ref_Invest!$C$39:$R$47,16,FALSE),2))))</f>
        <v xml:space="preserve"> </v>
      </c>
      <c r="AZ58" s="368"/>
      <c r="BJ58" s="75">
        <v>20</v>
      </c>
      <c r="BK58" s="310" t="str">
        <f>IF(ISNA(VLOOKUP($BJ58,Ref_Invest!$B$3:$D$36,3,FALSE))," ",VLOOKUP($BJ58,Ref_Invest!$B$3:$D$36,3,FALSE))</f>
        <v xml:space="preserve"> </v>
      </c>
      <c r="BL58" s="310"/>
      <c r="BM58" s="310"/>
      <c r="BN58" s="310"/>
      <c r="BO58" s="310" t="str">
        <f>IF(ISNA(VLOOKUP($BJ58,Ref_Invest!$B$3:$E$36,4,FALSE))," ",VLOOKUP($BJ58,Ref_Invest!$B$3:$E$36,4,FALSE))</f>
        <v xml:space="preserve"> </v>
      </c>
      <c r="BP58" s="310"/>
      <c r="BQ58" s="310"/>
      <c r="BR58" s="310"/>
      <c r="BS58" s="368" t="str">
        <f>IF(ISNA(VLOOKUP($BJ58,Ref_Invest!$B$3:$Q$36,13,FALSE))," ",ROUND(VLOOKUP($BJ58,Ref_Invest!$B$3:$Q$36,13,FALSE),2))</f>
        <v xml:space="preserve"> </v>
      </c>
      <c r="BT58" s="368"/>
      <c r="BU58" s="368" t="str">
        <f>IF(ISNA(VLOOKUP($BJ58,Ref_Invest!$B$3:$Q$36,16,FALSE))," ",ROUND(VLOOKUP($BJ58,Ref_Invest!$B$3:$Q$36,16,FALSE),2))</f>
        <v xml:space="preserve"> </v>
      </c>
      <c r="BV58" s="368"/>
      <c r="BW58" s="368"/>
      <c r="BX58" s="368"/>
      <c r="BY58" s="299" t="str">
        <f t="shared" ref="BY58" si="22">IF(BW58="",BU58,BW58)</f>
        <v xml:space="preserve"> </v>
      </c>
    </row>
    <row r="59" spans="1:88">
      <c r="A59" s="96" t="str">
        <f>IF(C59=" ","",VLOOKUP(C59,Ref_Invest!$E$3:$H$38,4,FALSE))</f>
        <v/>
      </c>
      <c r="B59" s="96" t="str">
        <f t="shared" si="0"/>
        <v/>
      </c>
      <c r="C59" s="311" t="str">
        <f>IF(Saisie_usager!F59&lt;&gt;"",Saisie_usager!F59," ")</f>
        <v xml:space="preserve"> </v>
      </c>
      <c r="D59" s="312"/>
      <c r="E59" s="312"/>
      <c r="F59" s="313"/>
      <c r="G59" s="311" t="str">
        <f>IF(Saisie_usager!J59&lt;&gt;"",Saisie_usager!J59,"")</f>
        <v/>
      </c>
      <c r="H59" s="312"/>
      <c r="I59" s="313"/>
      <c r="J59" s="208" t="str">
        <f>IF(Saisie_usager!M59&lt;&gt;"",Saisie_usager!M59,"")</f>
        <v/>
      </c>
      <c r="K59" s="68"/>
      <c r="L59" s="151" t="str">
        <f>IF(K59="",Saisie_usager!O59,K59*VLOOKUP($C59,Ref_Invest!$E$3:$K$36,7,FALSE))</f>
        <v/>
      </c>
      <c r="M59" s="144" t="str">
        <f>IF(Saisie_usager!P59&lt;&gt;"",Saisie_usager!P59,"")</f>
        <v/>
      </c>
      <c r="N59" s="4" t="str">
        <f>IF(Saisie_usager!Q59&lt;&gt;"",Saisie_usager!Q59,"")</f>
        <v/>
      </c>
      <c r="O59" s="145" t="str">
        <f>IF(Saisie_usager!R59&lt;&gt;"",Saisie_usager!R59,"")</f>
        <v/>
      </c>
      <c r="P59" s="262" t="str">
        <f>IF(Saisie_usager!F59&lt;&gt;"",Saisie_usager!F59,"")</f>
        <v/>
      </c>
      <c r="Q59" s="314"/>
      <c r="R59" s="314"/>
      <c r="S59" s="260"/>
      <c r="T59" s="317"/>
      <c r="U59" s="318"/>
      <c r="V59" s="319"/>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IF(ISNA(VLOOKUP(P59,Ref_Invest!$E$3:$F$36,2,FALSE)),"",IF(VLOOKUP(P59,Ref_Invest!$E$3:$F$36,2,FALSE)=0,"",VLOOKUP(P59,Ref_Invest!$E$3:$F$36,2,FALSE)))</f>
        <v/>
      </c>
      <c r="AI59" s="152" t="str">
        <f>IF(AH59&gt;0,IF(AG59="","",IF(VLOOKUP(C59,Ref_Invest!$E$3:$P$36,12,FALSE)&lt;AH59,AG59,AG59*AH59/VLOOKUP(C59,Ref_Invest!$E$3:$P$36,12,FALSE))),AG59)</f>
        <v/>
      </c>
      <c r="AJ59" s="149" t="str">
        <f t="shared" si="3"/>
        <v/>
      </c>
      <c r="AK59" s="72" t="str">
        <f>IF(C59="","",IF(ISNA(VLOOKUP(P59,Ref_Invest!$T$3:$U$36,2,FALSE)),"",VLOOKUP(P59,Ref_Invest!$T$3:$U$36,2,FALSE)))</f>
        <v/>
      </c>
      <c r="AL59" s="218" t="str">
        <f>IF(AND(W59&gt;Ref_Invest!$E$57,AA59="",AE59="",AF59&lt;&gt;"OUI"),"XX",IF(AND(W59&gt;Ref_Invest!$E$57,AE59="",AF59&lt;&gt;"OUI"),"XXX",IF(AND(W59&gt;=Ref_Invest!$E$56,AA59="",AF59&lt;&gt;"OUI"),"X","")))</f>
        <v/>
      </c>
      <c r="AM59" s="219" t="str">
        <f t="shared" si="2"/>
        <v/>
      </c>
      <c r="AP59" s="75"/>
      <c r="AQ59" s="310"/>
      <c r="AR59" s="310"/>
      <c r="AS59" s="310"/>
      <c r="AT59" s="310"/>
      <c r="AU59" s="310"/>
      <c r="AV59" s="310"/>
      <c r="AW59" s="310"/>
      <c r="AX59" s="310"/>
      <c r="AY59" s="368"/>
      <c r="AZ59" s="368"/>
      <c r="BJ59" s="75"/>
      <c r="BK59" s="310"/>
      <c r="BL59" s="310"/>
      <c r="BM59" s="310"/>
      <c r="BN59" s="310"/>
      <c r="BO59" s="310"/>
      <c r="BP59" s="310"/>
      <c r="BQ59" s="310"/>
      <c r="BR59" s="310"/>
      <c r="BS59" s="368"/>
      <c r="BT59" s="368"/>
      <c r="BU59" s="368"/>
      <c r="BV59" s="368"/>
      <c r="BW59" s="368"/>
      <c r="BX59" s="368"/>
      <c r="BY59" s="299"/>
    </row>
    <row r="60" spans="1:88">
      <c r="A60" s="96" t="str">
        <f>IF(C60=" ","",VLOOKUP(C60,Ref_Invest!$E$3:$H$38,4,FALSE))</f>
        <v/>
      </c>
      <c r="B60" s="96" t="str">
        <f t="shared" si="0"/>
        <v/>
      </c>
      <c r="C60" s="311" t="str">
        <f>IF(Saisie_usager!F60&lt;&gt;"",Saisie_usager!F60," ")</f>
        <v xml:space="preserve"> </v>
      </c>
      <c r="D60" s="312"/>
      <c r="E60" s="312"/>
      <c r="F60" s="313"/>
      <c r="G60" s="311" t="str">
        <f>IF(Saisie_usager!J60&lt;&gt;"",Saisie_usager!J60,"")</f>
        <v/>
      </c>
      <c r="H60" s="312"/>
      <c r="I60" s="313"/>
      <c r="J60" s="208" t="str">
        <f>IF(Saisie_usager!M60&lt;&gt;"",Saisie_usager!M60,"")</f>
        <v/>
      </c>
      <c r="K60" s="68"/>
      <c r="L60" s="151" t="str">
        <f>IF(K60="",Saisie_usager!O60,K60*VLOOKUP($C60,Ref_Invest!$E$3:$K$36,7,FALSE))</f>
        <v/>
      </c>
      <c r="M60" s="144" t="str">
        <f>IF(Saisie_usager!P60&lt;&gt;"",Saisie_usager!P60,"")</f>
        <v/>
      </c>
      <c r="N60" s="4" t="str">
        <f>IF(Saisie_usager!Q60&lt;&gt;"",Saisie_usager!Q60,"")</f>
        <v/>
      </c>
      <c r="O60" s="145" t="str">
        <f>IF(Saisie_usager!R60&lt;&gt;"",Saisie_usager!R60,"")</f>
        <v/>
      </c>
      <c r="P60" s="262" t="str">
        <f>IF(Saisie_usager!F60&lt;&gt;"",Saisie_usager!F60,"")</f>
        <v/>
      </c>
      <c r="Q60" s="314"/>
      <c r="R60" s="314"/>
      <c r="S60" s="260"/>
      <c r="T60" s="317"/>
      <c r="U60" s="318"/>
      <c r="V60" s="319"/>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IF(ISNA(VLOOKUP(P60,Ref_Invest!$E$3:$F$36,2,FALSE)),"",IF(VLOOKUP(P60,Ref_Invest!$E$3:$F$36,2,FALSE)=0,"",VLOOKUP(P60,Ref_Invest!$E$3:$F$36,2,FALSE)))</f>
        <v/>
      </c>
      <c r="AI60" s="152" t="str">
        <f>IF(AH60&gt;0,IF(AG60="","",IF(VLOOKUP(C60,Ref_Invest!$E$3:$P$36,12,FALSE)&lt;AH60,AG60,AG60*AH60/VLOOKUP(C60,Ref_Invest!$E$3:$P$36,12,FALSE))),AG60)</f>
        <v/>
      </c>
      <c r="AJ60" s="149" t="str">
        <f t="shared" si="3"/>
        <v/>
      </c>
      <c r="AK60" s="72" t="str">
        <f>IF(C60="","",IF(ISNA(VLOOKUP(P60,Ref_Invest!$T$3:$U$36,2,FALSE)),"",VLOOKUP(P60,Ref_Invest!$T$3:$U$36,2,FALSE)))</f>
        <v/>
      </c>
      <c r="AL60" s="218" t="str">
        <f>IF(AND(W60&gt;Ref_Invest!$E$57,AA60="",AE60="",AF60&lt;&gt;"OUI"),"XX",IF(AND(W60&gt;Ref_Invest!$E$57,AE60="",AF60&lt;&gt;"OUI"),"XXX",IF(AND(W60&gt;=Ref_Invest!$E$56,AA60="",AF60&lt;&gt;"OUI"),"X","")))</f>
        <v/>
      </c>
      <c r="AM60" s="219" t="str">
        <f t="shared" si="2"/>
        <v/>
      </c>
      <c r="AP60" s="75">
        <v>21</v>
      </c>
      <c r="AQ60" s="310" t="str">
        <f>IF(Ref_Invest!$F$61=0,IF(ISNA(VLOOKUP($AP60,Ref_Invest!$C$3:$D$36,2,FALSE))," ",VLOOKUP($AP60,Ref_Invest!$C$3:$D$36,2,FALSE)),IF(Ref_Invest!$F$61=1,IF(ISNA(VLOOKUP($AP60,Ref_Invest!$C$39:$D$47,2,FALSE))," ",VLOOKUP($AP60,Ref_Invest!$C$39:$D$47,2,FALSE))))</f>
        <v xml:space="preserve"> </v>
      </c>
      <c r="AR60" s="310"/>
      <c r="AS60" s="310"/>
      <c r="AT60" s="310"/>
      <c r="AU60" s="310" t="str">
        <f>IF(Ref_Invest!$F$61=1," ",IF(ISNA(VLOOKUP($AP60,Ref_Invest!$C$3:$E$36,3,FALSE))," ",VLOOKUP($AP60,Ref_Invest!$C$3:$E$36,3,FALSE)))</f>
        <v xml:space="preserve"> </v>
      </c>
      <c r="AV60" s="310"/>
      <c r="AW60" s="310"/>
      <c r="AX60" s="310"/>
      <c r="AY60" s="368" t="str">
        <f>IF(Ref_Invest!$F$61=0,IF(ISNA(VLOOKUP($AP60,Ref_Invest!$C$3:$Q$36,15,FALSE))," ",ROUND(VLOOKUP($AP60,Ref_Invest!$C$3:$Q$36,15,FALSE),2)),IF(Ref_Invest!$F$61=1,IF(ISNA(VLOOKUP($AP60,Ref_Invest!$C$39:$R$47,16,FALSE))," ",ROUND(VLOOKUP($AP60,Ref_Invest!$C$39:$R$47,16,FALSE),2))))</f>
        <v xml:space="preserve"> </v>
      </c>
      <c r="AZ60" s="368"/>
      <c r="BJ60" s="75">
        <v>21</v>
      </c>
      <c r="BK60" s="310" t="str">
        <f>IF(ISNA(VLOOKUP($BJ60,Ref_Invest!$B$3:$D$36,3,FALSE))," ",VLOOKUP($BJ60,Ref_Invest!$B$3:$D$36,3,FALSE))</f>
        <v xml:space="preserve"> </v>
      </c>
      <c r="BL60" s="310"/>
      <c r="BM60" s="310"/>
      <c r="BN60" s="310"/>
      <c r="BO60" s="310" t="str">
        <f>IF(ISNA(VLOOKUP($BJ60,Ref_Invest!$B$3:$E$36,4,FALSE))," ",VLOOKUP($BJ60,Ref_Invest!$B$3:$E$36,4,FALSE))</f>
        <v xml:space="preserve"> </v>
      </c>
      <c r="BP60" s="310"/>
      <c r="BQ60" s="310"/>
      <c r="BR60" s="310"/>
      <c r="BS60" s="368" t="str">
        <f>IF(ISNA(VLOOKUP($BJ60,Ref_Invest!$B$3:$Q$36,13,FALSE))," ",ROUND(VLOOKUP($BJ60,Ref_Invest!$B$3:$Q$36,13,FALSE),2))</f>
        <v xml:space="preserve"> </v>
      </c>
      <c r="BT60" s="368"/>
      <c r="BU60" s="368" t="str">
        <f>IF(ISNA(VLOOKUP($BJ60,Ref_Invest!$B$3:$Q$36,16,FALSE))," ",ROUND(VLOOKUP($BJ60,Ref_Invest!$B$3:$Q$36,16,FALSE),2))</f>
        <v xml:space="preserve"> </v>
      </c>
      <c r="BV60" s="368"/>
      <c r="BW60" s="368"/>
      <c r="BX60" s="368"/>
      <c r="BY60" s="299" t="str">
        <f t="shared" ref="BY60" si="23">IF(BW60="",BU60,BW60)</f>
        <v xml:space="preserve"> </v>
      </c>
    </row>
    <row r="61" spans="1:88">
      <c r="A61" s="96" t="str">
        <f>IF(C61=" ","",VLOOKUP(C61,Ref_Invest!$E$3:$H$38,4,FALSE))</f>
        <v/>
      </c>
      <c r="B61" s="96" t="str">
        <f t="shared" si="0"/>
        <v/>
      </c>
      <c r="C61" s="311" t="str">
        <f>IF(Saisie_usager!F61&lt;&gt;"",Saisie_usager!F61," ")</f>
        <v xml:space="preserve"> </v>
      </c>
      <c r="D61" s="312"/>
      <c r="E61" s="312"/>
      <c r="F61" s="313"/>
      <c r="G61" s="311" t="str">
        <f>IF(Saisie_usager!J61&lt;&gt;"",Saisie_usager!J61,"")</f>
        <v/>
      </c>
      <c r="H61" s="312"/>
      <c r="I61" s="313"/>
      <c r="J61" s="208" t="str">
        <f>IF(Saisie_usager!M61&lt;&gt;"",Saisie_usager!M61,"")</f>
        <v/>
      </c>
      <c r="K61" s="68"/>
      <c r="L61" s="151" t="str">
        <f>IF(K61="",Saisie_usager!O61,K61*VLOOKUP($C61,Ref_Invest!$E$3:$K$36,7,FALSE))</f>
        <v/>
      </c>
      <c r="M61" s="144" t="str">
        <f>IF(Saisie_usager!P61&lt;&gt;"",Saisie_usager!P61,"")</f>
        <v/>
      </c>
      <c r="N61" s="4" t="str">
        <f>IF(Saisie_usager!Q61&lt;&gt;"",Saisie_usager!Q61,"")</f>
        <v/>
      </c>
      <c r="O61" s="145" t="str">
        <f>IF(Saisie_usager!R61&lt;&gt;"",Saisie_usager!R61,"")</f>
        <v/>
      </c>
      <c r="P61" s="262" t="str">
        <f>IF(Saisie_usager!F61&lt;&gt;"",Saisie_usager!F61,"")</f>
        <v/>
      </c>
      <c r="Q61" s="314"/>
      <c r="R61" s="314"/>
      <c r="S61" s="260"/>
      <c r="T61" s="317"/>
      <c r="U61" s="318"/>
      <c r="V61" s="319"/>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IF(ISNA(VLOOKUP(P61,Ref_Invest!$E$3:$F$36,2,FALSE)),"",IF(VLOOKUP(P61,Ref_Invest!$E$3:$F$36,2,FALSE)=0,"",VLOOKUP(P61,Ref_Invest!$E$3:$F$36,2,FALSE)))</f>
        <v/>
      </c>
      <c r="AI61" s="152" t="str">
        <f>IF(AH61&gt;0,IF(AG61="","",IF(VLOOKUP(C61,Ref_Invest!$E$3:$P$36,12,FALSE)&lt;AH61,AG61,AG61*AH61/VLOOKUP(C61,Ref_Invest!$E$3:$P$36,12,FALSE))),AG61)</f>
        <v/>
      </c>
      <c r="AJ61" s="149" t="str">
        <f t="shared" si="3"/>
        <v/>
      </c>
      <c r="AK61" s="72" t="str">
        <f>IF(C61="","",IF(ISNA(VLOOKUP(P61,Ref_Invest!$T$3:$U$36,2,FALSE)),"",VLOOKUP(P61,Ref_Invest!$T$3:$U$36,2,FALSE)))</f>
        <v/>
      </c>
      <c r="AL61" s="218" t="str">
        <f>IF(AND(W61&gt;Ref_Invest!$E$57,AA61="",AE61="",AF61&lt;&gt;"OUI"),"XX",IF(AND(W61&gt;Ref_Invest!$E$57,AE61="",AF61&lt;&gt;"OUI"),"XXX",IF(AND(W61&gt;=Ref_Invest!$E$56,AA61="",AF61&lt;&gt;"OUI"),"X","")))</f>
        <v/>
      </c>
      <c r="AM61" s="219" t="str">
        <f t="shared" si="2"/>
        <v/>
      </c>
      <c r="AP61" s="75"/>
      <c r="AQ61" s="310"/>
      <c r="AR61" s="310"/>
      <c r="AS61" s="310"/>
      <c r="AT61" s="310"/>
      <c r="AU61" s="310"/>
      <c r="AV61" s="310"/>
      <c r="AW61" s="310"/>
      <c r="AX61" s="310"/>
      <c r="AY61" s="368"/>
      <c r="AZ61" s="368"/>
      <c r="BJ61" s="75"/>
      <c r="BK61" s="310"/>
      <c r="BL61" s="310"/>
      <c r="BM61" s="310"/>
      <c r="BN61" s="310"/>
      <c r="BO61" s="310"/>
      <c r="BP61" s="310"/>
      <c r="BQ61" s="310"/>
      <c r="BR61" s="310"/>
      <c r="BS61" s="368"/>
      <c r="BT61" s="368"/>
      <c r="BU61" s="368"/>
      <c r="BV61" s="368"/>
      <c r="BW61" s="368"/>
      <c r="BX61" s="368"/>
      <c r="BY61" s="299"/>
    </row>
    <row r="62" spans="1:88">
      <c r="A62" s="96" t="str">
        <f>IF(C62=" ","",VLOOKUP(C62,Ref_Invest!$E$3:$H$38,4,FALSE))</f>
        <v/>
      </c>
      <c r="B62" s="96" t="str">
        <f t="shared" si="0"/>
        <v/>
      </c>
      <c r="C62" s="311" t="str">
        <f>IF(Saisie_usager!F62&lt;&gt;"",Saisie_usager!F62," ")</f>
        <v xml:space="preserve"> </v>
      </c>
      <c r="D62" s="312"/>
      <c r="E62" s="312"/>
      <c r="F62" s="313"/>
      <c r="G62" s="311" t="str">
        <f>IF(Saisie_usager!J62&lt;&gt;"",Saisie_usager!J62,"")</f>
        <v/>
      </c>
      <c r="H62" s="312"/>
      <c r="I62" s="313"/>
      <c r="J62" s="208" t="str">
        <f>IF(Saisie_usager!M62&lt;&gt;"",Saisie_usager!M62,"")</f>
        <v/>
      </c>
      <c r="K62" s="68"/>
      <c r="L62" s="151" t="str">
        <f>IF(K62="",Saisie_usager!O62,K62*VLOOKUP($C62,Ref_Invest!$E$3:$K$36,7,FALSE))</f>
        <v/>
      </c>
      <c r="M62" s="144" t="str">
        <f>IF(Saisie_usager!P62&lt;&gt;"",Saisie_usager!P62,"")</f>
        <v/>
      </c>
      <c r="N62" s="4" t="str">
        <f>IF(Saisie_usager!Q62&lt;&gt;"",Saisie_usager!Q62,"")</f>
        <v/>
      </c>
      <c r="O62" s="145" t="str">
        <f>IF(Saisie_usager!R62&lt;&gt;"",Saisie_usager!R62,"")</f>
        <v/>
      </c>
      <c r="P62" s="262" t="str">
        <f>IF(Saisie_usager!F62&lt;&gt;"",Saisie_usager!F62,"")</f>
        <v/>
      </c>
      <c r="Q62" s="314"/>
      <c r="R62" s="314"/>
      <c r="S62" s="260"/>
      <c r="T62" s="317"/>
      <c r="U62" s="318"/>
      <c r="V62" s="319"/>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IF(ISNA(VLOOKUP(P62,Ref_Invest!$E$3:$F$36,2,FALSE)),"",IF(VLOOKUP(P62,Ref_Invest!$E$3:$F$36,2,FALSE)=0,"",VLOOKUP(P62,Ref_Invest!$E$3:$F$36,2,FALSE)))</f>
        <v/>
      </c>
      <c r="AI62" s="152" t="str">
        <f>IF(AH62&gt;0,IF(AG62="","",IF(VLOOKUP(C62,Ref_Invest!$E$3:$P$36,12,FALSE)&lt;AH62,AG62,AG62*AH62/VLOOKUP(C62,Ref_Invest!$E$3:$P$36,12,FALSE))),AG62)</f>
        <v/>
      </c>
      <c r="AJ62" s="149" t="str">
        <f t="shared" si="3"/>
        <v/>
      </c>
      <c r="AK62" s="72" t="str">
        <f>IF(C62="","",IF(ISNA(VLOOKUP(P62,Ref_Invest!$T$3:$U$36,2,FALSE)),"",VLOOKUP(P62,Ref_Invest!$T$3:$U$36,2,FALSE)))</f>
        <v/>
      </c>
      <c r="AL62" s="218" t="str">
        <f>IF(AND(W62&gt;Ref_Invest!$E$57,AA62="",AE62="",AF62&lt;&gt;"OUI"),"XX",IF(AND(W62&gt;Ref_Invest!$E$57,AE62="",AF62&lt;&gt;"OUI"),"XXX",IF(AND(W62&gt;=Ref_Invest!$E$56,AA62="",AF62&lt;&gt;"OUI"),"X","")))</f>
        <v/>
      </c>
      <c r="AM62" s="219" t="str">
        <f t="shared" si="2"/>
        <v/>
      </c>
      <c r="AP62" s="75">
        <v>22</v>
      </c>
      <c r="AQ62" s="310" t="str">
        <f>IF(Ref_Invest!$F$61=0,IF(ISNA(VLOOKUP($AP62,Ref_Invest!$C$3:$D$36,2,FALSE))," ",VLOOKUP($AP62,Ref_Invest!$C$3:$D$36,2,FALSE)),IF(Ref_Invest!$F$61=1,IF(ISNA(VLOOKUP($AP62,Ref_Invest!$C$39:$D$47,2,FALSE))," ",VLOOKUP($AP62,Ref_Invest!$C$39:$D$47,2,FALSE))))</f>
        <v xml:space="preserve"> </v>
      </c>
      <c r="AR62" s="310"/>
      <c r="AS62" s="310"/>
      <c r="AT62" s="310"/>
      <c r="AU62" s="310" t="str">
        <f>IF(Ref_Invest!$F$61=1," ",IF(ISNA(VLOOKUP($AP62,Ref_Invest!$C$3:$E$36,3,FALSE))," ",VLOOKUP($AP62,Ref_Invest!$C$3:$E$36,3,FALSE)))</f>
        <v xml:space="preserve"> </v>
      </c>
      <c r="AV62" s="310"/>
      <c r="AW62" s="310"/>
      <c r="AX62" s="310"/>
      <c r="AY62" s="368" t="str">
        <f>IF(Ref_Invest!$F$61=0,IF(ISNA(VLOOKUP($AP62,Ref_Invest!$C$3:$Q$36,15,FALSE))," ",ROUND(VLOOKUP($AP62,Ref_Invest!$C$3:$Q$36,15,FALSE),2)),IF(Ref_Invest!$F$61=1,IF(ISNA(VLOOKUP($AP62,Ref_Invest!$C$39:$R$47,16,FALSE))," ",ROUND(VLOOKUP($AP62,Ref_Invest!$C$39:$R$47,16,FALSE),2))))</f>
        <v xml:space="preserve"> </v>
      </c>
      <c r="AZ62" s="368"/>
      <c r="BJ62" s="75">
        <v>22</v>
      </c>
      <c r="BK62" s="310" t="str">
        <f>IF(ISNA(VLOOKUP($BJ62,Ref_Invest!$B$3:$D$36,3,FALSE))," ",VLOOKUP($BJ62,Ref_Invest!$B$3:$D$36,3,FALSE))</f>
        <v xml:space="preserve"> </v>
      </c>
      <c r="BL62" s="310"/>
      <c r="BM62" s="310"/>
      <c r="BN62" s="310"/>
      <c r="BO62" s="310" t="str">
        <f>IF(ISNA(VLOOKUP($BJ62,Ref_Invest!$B$3:$E$36,4,FALSE))," ",VLOOKUP($BJ62,Ref_Invest!$B$3:$E$36,4,FALSE))</f>
        <v xml:space="preserve"> </v>
      </c>
      <c r="BP62" s="310"/>
      <c r="BQ62" s="310"/>
      <c r="BR62" s="310"/>
      <c r="BS62" s="368" t="str">
        <f>IF(ISNA(VLOOKUP($BJ62,Ref_Invest!$B$3:$Q$36,13,FALSE))," ",ROUND(VLOOKUP($BJ62,Ref_Invest!$B$3:$Q$36,13,FALSE),2))</f>
        <v xml:space="preserve"> </v>
      </c>
      <c r="BT62" s="368"/>
      <c r="BU62" s="368" t="str">
        <f>IF(ISNA(VLOOKUP($BJ62,Ref_Invest!$B$3:$Q$36,16,FALSE))," ",ROUND(VLOOKUP($BJ62,Ref_Invest!$B$3:$Q$36,16,FALSE),2))</f>
        <v xml:space="preserve"> </v>
      </c>
      <c r="BV62" s="368"/>
      <c r="BW62" s="368"/>
      <c r="BX62" s="368"/>
      <c r="BY62" s="299" t="str">
        <f t="shared" ref="BY62" si="24">IF(BW62="",BU62,BW62)</f>
        <v xml:space="preserve"> </v>
      </c>
    </row>
    <row r="63" spans="1:88">
      <c r="A63" s="96" t="str">
        <f>IF(C63=" ","",VLOOKUP(C63,Ref_Invest!$E$3:$H$38,4,FALSE))</f>
        <v/>
      </c>
      <c r="B63" s="96" t="str">
        <f t="shared" si="0"/>
        <v/>
      </c>
      <c r="C63" s="311" t="str">
        <f>IF(Saisie_usager!F63&lt;&gt;"",Saisie_usager!F63," ")</f>
        <v xml:space="preserve"> </v>
      </c>
      <c r="D63" s="312"/>
      <c r="E63" s="312"/>
      <c r="F63" s="313"/>
      <c r="G63" s="311" t="str">
        <f>IF(Saisie_usager!J63&lt;&gt;"",Saisie_usager!J63,"")</f>
        <v/>
      </c>
      <c r="H63" s="312"/>
      <c r="I63" s="313"/>
      <c r="J63" s="208" t="str">
        <f>IF(Saisie_usager!M63&lt;&gt;"",Saisie_usager!M63,"")</f>
        <v/>
      </c>
      <c r="K63" s="68"/>
      <c r="L63" s="151" t="str">
        <f>IF(K63="",Saisie_usager!O63,K63*VLOOKUP($C63,Ref_Invest!$E$3:$K$36,7,FALSE))</f>
        <v/>
      </c>
      <c r="M63" s="144" t="str">
        <f>IF(Saisie_usager!P63&lt;&gt;"",Saisie_usager!P63,"")</f>
        <v/>
      </c>
      <c r="N63" s="4" t="str">
        <f>IF(Saisie_usager!Q63&lt;&gt;"",Saisie_usager!Q63,"")</f>
        <v/>
      </c>
      <c r="O63" s="145" t="str">
        <f>IF(Saisie_usager!R63&lt;&gt;"",Saisie_usager!R63,"")</f>
        <v/>
      </c>
      <c r="P63" s="262" t="str">
        <f>IF(Saisie_usager!F63&lt;&gt;"",Saisie_usager!F63,"")</f>
        <v/>
      </c>
      <c r="Q63" s="314"/>
      <c r="R63" s="314"/>
      <c r="S63" s="260"/>
      <c r="T63" s="317"/>
      <c r="U63" s="318"/>
      <c r="V63" s="319"/>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IF(ISNA(VLOOKUP(P63,Ref_Invest!$E$3:$F$36,2,FALSE)),"",IF(VLOOKUP(P63,Ref_Invest!$E$3:$F$36,2,FALSE)=0,"",VLOOKUP(P63,Ref_Invest!$E$3:$F$36,2,FALSE)))</f>
        <v/>
      </c>
      <c r="AI63" s="152" t="str">
        <f>IF(AH63&gt;0,IF(AG63="","",IF(VLOOKUP(C63,Ref_Invest!$E$3:$P$36,12,FALSE)&lt;AH63,AG63,AG63*AH63/VLOOKUP(C63,Ref_Invest!$E$3:$P$36,12,FALSE))),AG63)</f>
        <v/>
      </c>
      <c r="AJ63" s="149" t="str">
        <f t="shared" si="3"/>
        <v/>
      </c>
      <c r="AK63" s="72" t="str">
        <f>IF(C63="","",IF(ISNA(VLOOKUP(P63,Ref_Invest!$T$3:$U$36,2,FALSE)),"",VLOOKUP(P63,Ref_Invest!$T$3:$U$36,2,FALSE)))</f>
        <v/>
      </c>
      <c r="AL63" s="218" t="str">
        <f>IF(AND(W63&gt;Ref_Invest!$E$57,AA63="",AE63="",AF63&lt;&gt;"OUI"),"XX",IF(AND(W63&gt;Ref_Invest!$E$57,AE63="",AF63&lt;&gt;"OUI"),"XXX",IF(AND(W63&gt;=Ref_Invest!$E$56,AA63="",AF63&lt;&gt;"OUI"),"X","")))</f>
        <v/>
      </c>
      <c r="AM63" s="219" t="str">
        <f t="shared" si="2"/>
        <v/>
      </c>
      <c r="AP63" s="75"/>
      <c r="AQ63" s="310"/>
      <c r="AR63" s="310"/>
      <c r="AS63" s="310"/>
      <c r="AT63" s="310"/>
      <c r="AU63" s="310"/>
      <c r="AV63" s="310"/>
      <c r="AW63" s="310"/>
      <c r="AX63" s="310"/>
      <c r="AY63" s="368"/>
      <c r="AZ63" s="368"/>
      <c r="BJ63" s="75"/>
      <c r="BK63" s="310"/>
      <c r="BL63" s="310"/>
      <c r="BM63" s="310"/>
      <c r="BN63" s="310"/>
      <c r="BO63" s="310"/>
      <c r="BP63" s="310"/>
      <c r="BQ63" s="310"/>
      <c r="BR63" s="310"/>
      <c r="BS63" s="368"/>
      <c r="BT63" s="368"/>
      <c r="BU63" s="368"/>
      <c r="BV63" s="368"/>
      <c r="BW63" s="368"/>
      <c r="BX63" s="368"/>
      <c r="BY63" s="299"/>
    </row>
    <row r="64" spans="1:88">
      <c r="A64" s="96" t="str">
        <f>IF(C64=" ","",VLOOKUP(C64,Ref_Invest!$E$3:$H$38,4,FALSE))</f>
        <v/>
      </c>
      <c r="B64" s="96" t="str">
        <f t="shared" si="0"/>
        <v/>
      </c>
      <c r="C64" s="311" t="str">
        <f>IF(Saisie_usager!F64&lt;&gt;"",Saisie_usager!F64," ")</f>
        <v xml:space="preserve"> </v>
      </c>
      <c r="D64" s="312"/>
      <c r="E64" s="312"/>
      <c r="F64" s="313"/>
      <c r="G64" s="311" t="str">
        <f>IF(Saisie_usager!J64&lt;&gt;"",Saisie_usager!J64,"")</f>
        <v/>
      </c>
      <c r="H64" s="312"/>
      <c r="I64" s="313"/>
      <c r="J64" s="208" t="str">
        <f>IF(Saisie_usager!M64&lt;&gt;"",Saisie_usager!M64,"")</f>
        <v/>
      </c>
      <c r="K64" s="68"/>
      <c r="L64" s="151" t="str">
        <f>IF(K64="",Saisie_usager!O64,K64*VLOOKUP($C64,Ref_Invest!$E$3:$K$36,7,FALSE))</f>
        <v/>
      </c>
      <c r="M64" s="144" t="str">
        <f>IF(Saisie_usager!P64&lt;&gt;"",Saisie_usager!P64,"")</f>
        <v/>
      </c>
      <c r="N64" s="4" t="str">
        <f>IF(Saisie_usager!Q64&lt;&gt;"",Saisie_usager!Q64,"")</f>
        <v/>
      </c>
      <c r="O64" s="145" t="str">
        <f>IF(Saisie_usager!R64&lt;&gt;"",Saisie_usager!R64,"")</f>
        <v/>
      </c>
      <c r="P64" s="262" t="str">
        <f>IF(Saisie_usager!F64&lt;&gt;"",Saisie_usager!F64,"")</f>
        <v/>
      </c>
      <c r="Q64" s="314"/>
      <c r="R64" s="314"/>
      <c r="S64" s="260"/>
      <c r="T64" s="317"/>
      <c r="U64" s="318"/>
      <c r="V64" s="319"/>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IF(ISNA(VLOOKUP(P64,Ref_Invest!$E$3:$F$36,2,FALSE)),"",IF(VLOOKUP(P64,Ref_Invest!$E$3:$F$36,2,FALSE)=0,"",VLOOKUP(P64,Ref_Invest!$E$3:$F$36,2,FALSE)))</f>
        <v/>
      </c>
      <c r="AI64" s="152" t="str">
        <f>IF(AH64&gt;0,IF(AG64="","",IF(VLOOKUP(C64,Ref_Invest!$E$3:$P$36,12,FALSE)&lt;AH64,AG64,AG64*AH64/VLOOKUP(C64,Ref_Invest!$E$3:$P$36,12,FALSE))),AG64)</f>
        <v/>
      </c>
      <c r="AJ64" s="149" t="str">
        <f t="shared" si="3"/>
        <v/>
      </c>
      <c r="AK64" s="72" t="str">
        <f>IF(C64="","",IF(ISNA(VLOOKUP(P64,Ref_Invest!$T$3:$U$36,2,FALSE)),"",VLOOKUP(P64,Ref_Invest!$T$3:$U$36,2,FALSE)))</f>
        <v/>
      </c>
      <c r="AL64" s="218" t="str">
        <f>IF(AND(W64&gt;Ref_Invest!$E$57,AA64="",AE64="",AF64&lt;&gt;"OUI"),"XX",IF(AND(W64&gt;Ref_Invest!$E$57,AE64="",AF64&lt;&gt;"OUI"),"XXX",IF(AND(W64&gt;=Ref_Invest!$E$56,AA64="",AF64&lt;&gt;"OUI"),"X","")))</f>
        <v/>
      </c>
      <c r="AM64" s="219" t="str">
        <f t="shared" si="2"/>
        <v/>
      </c>
      <c r="AP64" s="75">
        <v>23</v>
      </c>
      <c r="AQ64" s="310" t="str">
        <f>IF(Ref_Invest!$F$61=0,IF(ISNA(VLOOKUP($AP64,Ref_Invest!$C$3:$D$36,2,FALSE))," ",VLOOKUP($AP64,Ref_Invest!$C$3:$D$36,2,FALSE)),IF(Ref_Invest!$F$61=1,IF(ISNA(VLOOKUP($AP64,Ref_Invest!$C$39:$D$47,2,FALSE))," ",VLOOKUP($AP64,Ref_Invest!$C$39:$D$47,2,FALSE))))</f>
        <v xml:space="preserve"> </v>
      </c>
      <c r="AR64" s="310"/>
      <c r="AS64" s="310"/>
      <c r="AT64" s="310"/>
      <c r="AU64" s="310" t="str">
        <f>IF(Ref_Invest!$F$61=1," ",IF(ISNA(VLOOKUP($AP64,Ref_Invest!$C$3:$E$36,3,FALSE))," ",VLOOKUP($AP64,Ref_Invest!$C$3:$E$36,3,FALSE)))</f>
        <v xml:space="preserve"> </v>
      </c>
      <c r="AV64" s="310"/>
      <c r="AW64" s="310"/>
      <c r="AX64" s="310"/>
      <c r="AY64" s="368" t="str">
        <f>IF(Ref_Invest!$F$61=0,IF(ISNA(VLOOKUP($AP64,Ref_Invest!$C$3:$Q$36,15,FALSE))," ",ROUND(VLOOKUP($AP64,Ref_Invest!$C$3:$Q$36,15,FALSE),2)),IF(Ref_Invest!$F$61=1,IF(ISNA(VLOOKUP($AP64,Ref_Invest!$C$39:$R$47,16,FALSE))," ",ROUND(VLOOKUP($AP64,Ref_Invest!$C$39:$R$47,16,FALSE),2))))</f>
        <v xml:space="preserve"> </v>
      </c>
      <c r="AZ64" s="368"/>
      <c r="BJ64" s="75">
        <v>23</v>
      </c>
      <c r="BK64" s="310" t="str">
        <f>IF(ISNA(VLOOKUP($BJ64,Ref_Invest!$B$3:$D$36,3,FALSE))," ",VLOOKUP($BJ64,Ref_Invest!$B$3:$D$36,3,FALSE))</f>
        <v xml:space="preserve"> </v>
      </c>
      <c r="BL64" s="310"/>
      <c r="BM64" s="310"/>
      <c r="BN64" s="310"/>
      <c r="BO64" s="310" t="str">
        <f>IF(ISNA(VLOOKUP($BJ64,Ref_Invest!$B$3:$E$36,4,FALSE))," ",VLOOKUP($BJ64,Ref_Invest!$B$3:$E$36,4,FALSE))</f>
        <v xml:space="preserve"> </v>
      </c>
      <c r="BP64" s="310"/>
      <c r="BQ64" s="310"/>
      <c r="BR64" s="310"/>
      <c r="BS64" s="368" t="str">
        <f>IF(ISNA(VLOOKUP($BJ64,Ref_Invest!$B$3:$Q$36,13,FALSE))," ",ROUND(VLOOKUP($BJ64,Ref_Invest!$B$3:$Q$36,13,FALSE),2))</f>
        <v xml:space="preserve"> </v>
      </c>
      <c r="BT64" s="368"/>
      <c r="BU64" s="368" t="str">
        <f>IF(ISNA(VLOOKUP($BJ64,Ref_Invest!$B$3:$Q$36,16,FALSE))," ",ROUND(VLOOKUP($BJ64,Ref_Invest!$B$3:$Q$36,16,FALSE),2))</f>
        <v xml:space="preserve"> </v>
      </c>
      <c r="BV64" s="368"/>
      <c r="BW64" s="368"/>
      <c r="BX64" s="368"/>
      <c r="BY64" s="299" t="str">
        <f t="shared" ref="BY64" si="25">IF(BW64="",BU64,BW64)</f>
        <v xml:space="preserve"> </v>
      </c>
    </row>
    <row r="65" spans="1:77">
      <c r="A65" s="96" t="str">
        <f>IF(C65=" ","",VLOOKUP(C65,Ref_Invest!$E$3:$H$38,4,FALSE))</f>
        <v/>
      </c>
      <c r="B65" s="96" t="str">
        <f t="shared" si="0"/>
        <v/>
      </c>
      <c r="C65" s="311" t="str">
        <f>IF(Saisie_usager!F65&lt;&gt;"",Saisie_usager!F65," ")</f>
        <v xml:space="preserve"> </v>
      </c>
      <c r="D65" s="312"/>
      <c r="E65" s="312"/>
      <c r="F65" s="313"/>
      <c r="G65" s="311" t="str">
        <f>IF(Saisie_usager!J65&lt;&gt;"",Saisie_usager!J65,"")</f>
        <v/>
      </c>
      <c r="H65" s="312"/>
      <c r="I65" s="313"/>
      <c r="J65" s="208" t="str">
        <f>IF(Saisie_usager!M65&lt;&gt;"",Saisie_usager!M65,"")</f>
        <v/>
      </c>
      <c r="K65" s="68"/>
      <c r="L65" s="151" t="str">
        <f>IF(K65="",Saisie_usager!O65,K65*VLOOKUP($C65,Ref_Invest!$E$3:$K$36,7,FALSE))</f>
        <v/>
      </c>
      <c r="M65" s="144" t="str">
        <f>IF(Saisie_usager!P65&lt;&gt;"",Saisie_usager!P65,"")</f>
        <v/>
      </c>
      <c r="N65" s="4" t="str">
        <f>IF(Saisie_usager!Q65&lt;&gt;"",Saisie_usager!Q65,"")</f>
        <v/>
      </c>
      <c r="O65" s="145" t="str">
        <f>IF(Saisie_usager!R65&lt;&gt;"",Saisie_usager!R65,"")</f>
        <v/>
      </c>
      <c r="P65" s="262" t="str">
        <f>IF(Saisie_usager!F65&lt;&gt;"",Saisie_usager!F65,"")</f>
        <v/>
      </c>
      <c r="Q65" s="314"/>
      <c r="R65" s="314"/>
      <c r="S65" s="260"/>
      <c r="T65" s="317"/>
      <c r="U65" s="318"/>
      <c r="V65" s="319"/>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IF(ISNA(VLOOKUP(P65,Ref_Invest!$E$3:$F$36,2,FALSE)),"",IF(VLOOKUP(P65,Ref_Invest!$E$3:$F$36,2,FALSE)=0,"",VLOOKUP(P65,Ref_Invest!$E$3:$F$36,2,FALSE)))</f>
        <v/>
      </c>
      <c r="AI65" s="152" t="str">
        <f>IF(AH65&gt;0,IF(AG65="","",IF(VLOOKUP(C65,Ref_Invest!$E$3:$P$36,12,FALSE)&lt;AH65,AG65,AG65*AH65/VLOOKUP(C65,Ref_Invest!$E$3:$P$36,12,FALSE))),AG65)</f>
        <v/>
      </c>
      <c r="AJ65" s="149" t="str">
        <f t="shared" si="3"/>
        <v/>
      </c>
      <c r="AK65" s="72" t="str">
        <f>IF(C65="","",IF(ISNA(VLOOKUP(P65,Ref_Invest!$T$3:$U$36,2,FALSE)),"",VLOOKUP(P65,Ref_Invest!$T$3:$U$36,2,FALSE)))</f>
        <v/>
      </c>
      <c r="AL65" s="218" t="str">
        <f>IF(AND(W65&gt;Ref_Invest!$E$57,AA65="",AE65="",AF65&lt;&gt;"OUI"),"XX",IF(AND(W65&gt;Ref_Invest!$E$57,AE65="",AF65&lt;&gt;"OUI"),"XXX",IF(AND(W65&gt;=Ref_Invest!$E$56,AA65="",AF65&lt;&gt;"OUI"),"X","")))</f>
        <v/>
      </c>
      <c r="AM65" s="219" t="str">
        <f t="shared" si="2"/>
        <v/>
      </c>
      <c r="AP65" s="75"/>
      <c r="AQ65" s="310"/>
      <c r="AR65" s="310"/>
      <c r="AS65" s="310"/>
      <c r="AT65" s="310"/>
      <c r="AU65" s="310"/>
      <c r="AV65" s="310"/>
      <c r="AW65" s="310"/>
      <c r="AX65" s="310"/>
      <c r="AY65" s="368"/>
      <c r="AZ65" s="368"/>
      <c r="BJ65" s="75"/>
      <c r="BK65" s="310"/>
      <c r="BL65" s="310"/>
      <c r="BM65" s="310"/>
      <c r="BN65" s="310"/>
      <c r="BO65" s="310"/>
      <c r="BP65" s="310"/>
      <c r="BQ65" s="310"/>
      <c r="BR65" s="310"/>
      <c r="BS65" s="368"/>
      <c r="BT65" s="368"/>
      <c r="BU65" s="368"/>
      <c r="BV65" s="368"/>
      <c r="BW65" s="368"/>
      <c r="BX65" s="368"/>
      <c r="BY65" s="299"/>
    </row>
    <row r="66" spans="1:77">
      <c r="A66" s="96" t="str">
        <f>IF(C66=" ","",VLOOKUP(C66,Ref_Invest!$E$3:$H$38,4,FALSE))</f>
        <v/>
      </c>
      <c r="B66" s="96" t="str">
        <f t="shared" si="0"/>
        <v/>
      </c>
      <c r="C66" s="311" t="str">
        <f>IF(Saisie_usager!F66&lt;&gt;"",Saisie_usager!F66," ")</f>
        <v xml:space="preserve"> </v>
      </c>
      <c r="D66" s="312"/>
      <c r="E66" s="312"/>
      <c r="F66" s="313"/>
      <c r="G66" s="311" t="str">
        <f>IF(Saisie_usager!J66&lt;&gt;"",Saisie_usager!J66,"")</f>
        <v/>
      </c>
      <c r="H66" s="312"/>
      <c r="I66" s="313"/>
      <c r="J66" s="208" t="str">
        <f>IF(Saisie_usager!M66&lt;&gt;"",Saisie_usager!M66,"")</f>
        <v/>
      </c>
      <c r="K66" s="68"/>
      <c r="L66" s="151" t="str">
        <f>IF(K66="",Saisie_usager!O66,K66*VLOOKUP($C66,Ref_Invest!$E$3:$K$36,7,FALSE))</f>
        <v/>
      </c>
      <c r="M66" s="144" t="str">
        <f>IF(Saisie_usager!P66&lt;&gt;"",Saisie_usager!P66,"")</f>
        <v/>
      </c>
      <c r="N66" s="4" t="str">
        <f>IF(Saisie_usager!Q66&lt;&gt;"",Saisie_usager!Q66,"")</f>
        <v/>
      </c>
      <c r="O66" s="145" t="str">
        <f>IF(Saisie_usager!R66&lt;&gt;"",Saisie_usager!R66,"")</f>
        <v/>
      </c>
      <c r="P66" s="262" t="str">
        <f>IF(Saisie_usager!F66&lt;&gt;"",Saisie_usager!F66,"")</f>
        <v/>
      </c>
      <c r="Q66" s="314"/>
      <c r="R66" s="314"/>
      <c r="S66" s="260"/>
      <c r="T66" s="317"/>
      <c r="U66" s="318"/>
      <c r="V66" s="319"/>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IF(ISNA(VLOOKUP(P66,Ref_Invest!$E$3:$F$36,2,FALSE)),"",IF(VLOOKUP(P66,Ref_Invest!$E$3:$F$36,2,FALSE)=0,"",VLOOKUP(P66,Ref_Invest!$E$3:$F$36,2,FALSE)))</f>
        <v/>
      </c>
      <c r="AI66" s="152" t="str">
        <f>IF(AH66&gt;0,IF(AG66="","",IF(VLOOKUP(C66,Ref_Invest!$E$3:$P$36,12,FALSE)&lt;AH66,AG66,AG66*AH66/VLOOKUP(C66,Ref_Invest!$E$3:$P$36,12,FALSE))),AG66)</f>
        <v/>
      </c>
      <c r="AJ66" s="149" t="str">
        <f t="shared" si="3"/>
        <v/>
      </c>
      <c r="AK66" s="72" t="str">
        <f>IF(C66="","",IF(ISNA(VLOOKUP(P66,Ref_Invest!$T$3:$U$36,2,FALSE)),"",VLOOKUP(P66,Ref_Invest!$T$3:$U$36,2,FALSE)))</f>
        <v/>
      </c>
      <c r="AL66" s="218" t="str">
        <f>IF(AND(W66&gt;Ref_Invest!$E$57,AA66="",AE66="",AF66&lt;&gt;"OUI"),"XX",IF(AND(W66&gt;Ref_Invest!$E$57,AE66="",AF66&lt;&gt;"OUI"),"XXX",IF(AND(W66&gt;=Ref_Invest!$E$56,AA66="",AF66&lt;&gt;"OUI"),"X","")))</f>
        <v/>
      </c>
      <c r="AM66" s="219" t="str">
        <f t="shared" si="2"/>
        <v/>
      </c>
      <c r="AP66" s="75">
        <v>24</v>
      </c>
      <c r="AQ66" s="310" t="str">
        <f>IF(Ref_Invest!$F$61=0,IF(ISNA(VLOOKUP($AP66,Ref_Invest!$C$3:$D$36,2,FALSE))," ",VLOOKUP($AP66,Ref_Invest!$C$3:$D$36,2,FALSE)),IF(Ref_Invest!$F$61=1,IF(ISNA(VLOOKUP($AP66,Ref_Invest!$C$39:$D$47,2,FALSE))," ",VLOOKUP($AP66,Ref_Invest!$C$39:$D$47,2,FALSE))))</f>
        <v xml:space="preserve"> </v>
      </c>
      <c r="AR66" s="310"/>
      <c r="AS66" s="310"/>
      <c r="AT66" s="310"/>
      <c r="AU66" s="310" t="str">
        <f>IF(Ref_Invest!$F$61=1," ",IF(ISNA(VLOOKUP($AP66,Ref_Invest!$C$3:$E$36,3,FALSE))," ",VLOOKUP($AP66,Ref_Invest!$C$3:$E$36,3,FALSE)))</f>
        <v xml:space="preserve"> </v>
      </c>
      <c r="AV66" s="310"/>
      <c r="AW66" s="310"/>
      <c r="AX66" s="310"/>
      <c r="AY66" s="368" t="str">
        <f>IF(Ref_Invest!$F$61=0,IF(ISNA(VLOOKUP($AP66,Ref_Invest!$C$3:$Q$36,15,FALSE))," ",ROUND(VLOOKUP($AP66,Ref_Invest!$C$3:$Q$36,15,FALSE),2)),IF(Ref_Invest!$F$61=1,IF(ISNA(VLOOKUP($AP66,Ref_Invest!$C$39:$R$47,16,FALSE))," ",ROUND(VLOOKUP($AP66,Ref_Invest!$C$39:$R$47,16,FALSE),2))))</f>
        <v xml:space="preserve"> </v>
      </c>
      <c r="AZ66" s="368"/>
      <c r="BJ66" s="75">
        <v>24</v>
      </c>
      <c r="BK66" s="310" t="str">
        <f>IF(ISNA(VLOOKUP($BJ66,Ref_Invest!$B$3:$D$36,3,FALSE))," ",VLOOKUP($BJ66,Ref_Invest!$B$3:$D$36,3,FALSE))</f>
        <v xml:space="preserve"> </v>
      </c>
      <c r="BL66" s="310"/>
      <c r="BM66" s="310"/>
      <c r="BN66" s="310"/>
      <c r="BO66" s="310" t="str">
        <f>IF(ISNA(VLOOKUP($BJ66,Ref_Invest!$B$3:$E$36,4,FALSE))," ",VLOOKUP($BJ66,Ref_Invest!$B$3:$E$36,4,FALSE))</f>
        <v xml:space="preserve"> </v>
      </c>
      <c r="BP66" s="310"/>
      <c r="BQ66" s="310"/>
      <c r="BR66" s="310"/>
      <c r="BS66" s="368" t="str">
        <f>IF(ISNA(VLOOKUP($BJ66,Ref_Invest!$B$3:$Q$36,13,FALSE))," ",ROUND(VLOOKUP($BJ66,Ref_Invest!$B$3:$Q$36,13,FALSE),2))</f>
        <v xml:space="preserve"> </v>
      </c>
      <c r="BT66" s="368"/>
      <c r="BU66" s="368" t="str">
        <f>IF(ISNA(VLOOKUP($BJ66,Ref_Invest!$B$3:$Q$36,16,FALSE))," ",ROUND(VLOOKUP($BJ66,Ref_Invest!$B$3:$Q$36,16,FALSE),2))</f>
        <v xml:space="preserve"> </v>
      </c>
      <c r="BV66" s="368"/>
      <c r="BW66" s="368"/>
      <c r="BX66" s="368"/>
      <c r="BY66" s="299" t="str">
        <f t="shared" ref="BY66" si="26">IF(BW66="",BU66,BW66)</f>
        <v xml:space="preserve"> </v>
      </c>
    </row>
    <row r="67" spans="1:77">
      <c r="A67" s="96" t="str">
        <f>IF(C67=" ","",VLOOKUP(C67,Ref_Invest!$E$3:$H$38,4,FALSE))</f>
        <v/>
      </c>
      <c r="B67" s="96" t="str">
        <f t="shared" si="0"/>
        <v/>
      </c>
      <c r="C67" s="311" t="str">
        <f>IF(Saisie_usager!F67&lt;&gt;"",Saisie_usager!F67," ")</f>
        <v xml:space="preserve"> </v>
      </c>
      <c r="D67" s="312"/>
      <c r="E67" s="312"/>
      <c r="F67" s="313"/>
      <c r="G67" s="311" t="str">
        <f>IF(Saisie_usager!J67&lt;&gt;"",Saisie_usager!J67,"")</f>
        <v/>
      </c>
      <c r="H67" s="312"/>
      <c r="I67" s="313"/>
      <c r="J67" s="208" t="str">
        <f>IF(Saisie_usager!M67&lt;&gt;"",Saisie_usager!M67,"")</f>
        <v/>
      </c>
      <c r="K67" s="68"/>
      <c r="L67" s="151" t="str">
        <f>IF(K67="",Saisie_usager!O67,K67*VLOOKUP($C67,Ref_Invest!$E$3:$K$36,7,FALSE))</f>
        <v/>
      </c>
      <c r="M67" s="144" t="str">
        <f>IF(Saisie_usager!P67&lt;&gt;"",Saisie_usager!P67,"")</f>
        <v/>
      </c>
      <c r="N67" s="4" t="str">
        <f>IF(Saisie_usager!Q67&lt;&gt;"",Saisie_usager!Q67,"")</f>
        <v/>
      </c>
      <c r="O67" s="145" t="str">
        <f>IF(Saisie_usager!R67&lt;&gt;"",Saisie_usager!R67,"")</f>
        <v/>
      </c>
      <c r="P67" s="262" t="str">
        <f>IF(Saisie_usager!F67&lt;&gt;"",Saisie_usager!F67,"")</f>
        <v/>
      </c>
      <c r="Q67" s="314"/>
      <c r="R67" s="314"/>
      <c r="S67" s="260"/>
      <c r="T67" s="317"/>
      <c r="U67" s="318"/>
      <c r="V67" s="319"/>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IF(ISNA(VLOOKUP(P67,Ref_Invest!$E$3:$F$36,2,FALSE)),"",IF(VLOOKUP(P67,Ref_Invest!$E$3:$F$36,2,FALSE)=0,"",VLOOKUP(P67,Ref_Invest!$E$3:$F$36,2,FALSE)))</f>
        <v/>
      </c>
      <c r="AI67" s="152" t="str">
        <f>IF(AH67&gt;0,IF(AG67="","",IF(VLOOKUP(C67,Ref_Invest!$E$3:$P$36,12,FALSE)&lt;AH67,AG67,AG67*AH67/VLOOKUP(C67,Ref_Invest!$E$3:$P$36,12,FALSE))),AG67)</f>
        <v/>
      </c>
      <c r="AJ67" s="149" t="str">
        <f t="shared" si="3"/>
        <v/>
      </c>
      <c r="AK67" s="72" t="str">
        <f>IF(C67="","",IF(ISNA(VLOOKUP(P67,Ref_Invest!$T$3:$U$36,2,FALSE)),"",VLOOKUP(P67,Ref_Invest!$T$3:$U$36,2,FALSE)))</f>
        <v/>
      </c>
      <c r="AL67" s="218" t="str">
        <f>IF(AND(W67&gt;Ref_Invest!$E$57,AA67="",AE67="",AF67&lt;&gt;"OUI"),"XX",IF(AND(W67&gt;Ref_Invest!$E$57,AE67="",AF67&lt;&gt;"OUI"),"XXX",IF(AND(W67&gt;=Ref_Invest!$E$56,AA67="",AF67&lt;&gt;"OUI"),"X","")))</f>
        <v/>
      </c>
      <c r="AM67" s="219" t="str">
        <f t="shared" si="2"/>
        <v/>
      </c>
      <c r="AP67" s="75"/>
      <c r="AQ67" s="310"/>
      <c r="AR67" s="310"/>
      <c r="AS67" s="310"/>
      <c r="AT67" s="310"/>
      <c r="AU67" s="310"/>
      <c r="AV67" s="310"/>
      <c r="AW67" s="310"/>
      <c r="AX67" s="310"/>
      <c r="AY67" s="368"/>
      <c r="AZ67" s="368"/>
      <c r="BJ67" s="75"/>
      <c r="BK67" s="310"/>
      <c r="BL67" s="310"/>
      <c r="BM67" s="310"/>
      <c r="BN67" s="310"/>
      <c r="BO67" s="310"/>
      <c r="BP67" s="310"/>
      <c r="BQ67" s="310"/>
      <c r="BR67" s="310"/>
      <c r="BS67" s="368"/>
      <c r="BT67" s="368"/>
      <c r="BU67" s="368"/>
      <c r="BV67" s="368"/>
      <c r="BW67" s="368"/>
      <c r="BX67" s="368"/>
      <c r="BY67" s="299"/>
    </row>
    <row r="68" spans="1:77">
      <c r="A68" s="96" t="str">
        <f>IF(C68=" ","",VLOOKUP(C68,Ref_Invest!$E$3:$H$38,4,FALSE))</f>
        <v/>
      </c>
      <c r="B68" s="96" t="str">
        <f t="shared" si="0"/>
        <v/>
      </c>
      <c r="C68" s="311" t="str">
        <f>IF(Saisie_usager!F68&lt;&gt;"",Saisie_usager!F68," ")</f>
        <v xml:space="preserve"> </v>
      </c>
      <c r="D68" s="312"/>
      <c r="E68" s="312"/>
      <c r="F68" s="313"/>
      <c r="G68" s="311" t="str">
        <f>IF(Saisie_usager!J68&lt;&gt;"",Saisie_usager!J68,"")</f>
        <v/>
      </c>
      <c r="H68" s="312"/>
      <c r="I68" s="313"/>
      <c r="J68" s="208" t="str">
        <f>IF(Saisie_usager!M68&lt;&gt;"",Saisie_usager!M68,"")</f>
        <v/>
      </c>
      <c r="K68" s="68"/>
      <c r="L68" s="151" t="str">
        <f>IF(K68="",Saisie_usager!O68,K68*VLOOKUP($C68,Ref_Invest!$E$3:$K$36,7,FALSE))</f>
        <v/>
      </c>
      <c r="M68" s="144" t="str">
        <f>IF(Saisie_usager!P68&lt;&gt;"",Saisie_usager!P68,"")</f>
        <v/>
      </c>
      <c r="N68" s="4" t="str">
        <f>IF(Saisie_usager!Q68&lt;&gt;"",Saisie_usager!Q68,"")</f>
        <v/>
      </c>
      <c r="O68" s="145" t="str">
        <f>IF(Saisie_usager!R68&lt;&gt;"",Saisie_usager!R68,"")</f>
        <v/>
      </c>
      <c r="P68" s="262" t="str">
        <f>IF(Saisie_usager!F68&lt;&gt;"",Saisie_usager!F68,"")</f>
        <v/>
      </c>
      <c r="Q68" s="314"/>
      <c r="R68" s="314"/>
      <c r="S68" s="260"/>
      <c r="T68" s="317"/>
      <c r="U68" s="318"/>
      <c r="V68" s="319"/>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IF(ISNA(VLOOKUP(P68,Ref_Invest!$E$3:$F$36,2,FALSE)),"",IF(VLOOKUP(P68,Ref_Invest!$E$3:$F$36,2,FALSE)=0,"",VLOOKUP(P68,Ref_Invest!$E$3:$F$36,2,FALSE)))</f>
        <v/>
      </c>
      <c r="AI68" s="152" t="str">
        <f>IF(AH68&gt;0,IF(AG68="","",IF(VLOOKUP(C68,Ref_Invest!$E$3:$P$36,12,FALSE)&lt;AH68,AG68,AG68*AH68/VLOOKUP(C68,Ref_Invest!$E$3:$P$36,12,FALSE))),AG68)</f>
        <v/>
      </c>
      <c r="AJ68" s="149" t="str">
        <f t="shared" si="3"/>
        <v/>
      </c>
      <c r="AK68" s="72" t="str">
        <f>IF(C68="","",IF(ISNA(VLOOKUP(P68,Ref_Invest!$T$3:$U$36,2,FALSE)),"",VLOOKUP(P68,Ref_Invest!$T$3:$U$36,2,FALSE)))</f>
        <v/>
      </c>
      <c r="AL68" s="218" t="str">
        <f>IF(AND(W68&gt;Ref_Invest!$E$57,AA68="",AE68="",AF68&lt;&gt;"OUI"),"XX",IF(AND(W68&gt;Ref_Invest!$E$57,AE68="",AF68&lt;&gt;"OUI"),"XXX",IF(AND(W68&gt;=Ref_Invest!$E$56,AA68="",AF68&lt;&gt;"OUI"),"X","")))</f>
        <v/>
      </c>
      <c r="AM68" s="219" t="str">
        <f t="shared" si="2"/>
        <v/>
      </c>
      <c r="AP68" s="75">
        <v>25</v>
      </c>
      <c r="AQ68" s="310" t="str">
        <f>IF(Ref_Invest!$F$61=0,IF(ISNA(VLOOKUP($AP68,Ref_Invest!$C$3:$D$36,2,FALSE))," ",VLOOKUP($AP68,Ref_Invest!$C$3:$D$36,2,FALSE)),IF(Ref_Invest!$F$61=1,IF(ISNA(VLOOKUP($AP68,Ref_Invest!$C$39:$D$47,2,FALSE))," ",VLOOKUP($AP68,Ref_Invest!$C$39:$D$47,2,FALSE))))</f>
        <v xml:space="preserve"> </v>
      </c>
      <c r="AR68" s="310"/>
      <c r="AS68" s="310"/>
      <c r="AT68" s="310"/>
      <c r="AU68" s="310" t="str">
        <f>IF(Ref_Invest!$F$61=1," ",IF(ISNA(VLOOKUP($AP68,Ref_Invest!$C$3:$E$36,3,FALSE))," ",VLOOKUP($AP68,Ref_Invest!$C$3:$E$36,3,FALSE)))</f>
        <v xml:space="preserve"> </v>
      </c>
      <c r="AV68" s="310"/>
      <c r="AW68" s="310"/>
      <c r="AX68" s="310"/>
      <c r="AY68" s="368" t="str">
        <f>IF(Ref_Invest!$F$61=0,IF(ISNA(VLOOKUP($AP68,Ref_Invest!$C$3:$Q$36,15,FALSE))," ",ROUND(VLOOKUP($AP68,Ref_Invest!$C$3:$Q$36,15,FALSE),2)),IF(Ref_Invest!$F$61=1,IF(ISNA(VLOOKUP($AP68,Ref_Invest!$C$39:$R$47,16,FALSE))," ",ROUND(VLOOKUP($AP68,Ref_Invest!$C$39:$R$47,16,FALSE),2))))</f>
        <v xml:space="preserve"> </v>
      </c>
      <c r="AZ68" s="368"/>
      <c r="BJ68" s="75">
        <v>25</v>
      </c>
      <c r="BK68" s="310" t="str">
        <f>IF(ISNA(VLOOKUP($BJ68,Ref_Invest!$B$3:$D$36,3,FALSE))," ",VLOOKUP($BJ68,Ref_Invest!$B$3:$D$36,3,FALSE))</f>
        <v xml:space="preserve"> </v>
      </c>
      <c r="BL68" s="310"/>
      <c r="BM68" s="310"/>
      <c r="BN68" s="310"/>
      <c r="BO68" s="310" t="str">
        <f>IF(ISNA(VLOOKUP($BJ68,Ref_Invest!$B$3:$E$36,4,FALSE))," ",VLOOKUP($BJ68,Ref_Invest!$B$3:$E$36,4,FALSE))</f>
        <v xml:space="preserve"> </v>
      </c>
      <c r="BP68" s="310"/>
      <c r="BQ68" s="310"/>
      <c r="BR68" s="310"/>
      <c r="BS68" s="368" t="str">
        <f>IF(ISNA(VLOOKUP($BJ68,Ref_Invest!$B$3:$Q$36,13,FALSE))," ",ROUND(VLOOKUP($BJ68,Ref_Invest!$B$3:$Q$36,13,FALSE),2))</f>
        <v xml:space="preserve"> </v>
      </c>
      <c r="BT68" s="368"/>
      <c r="BU68" s="368" t="str">
        <f>IF(ISNA(VLOOKUP($BJ68,Ref_Invest!$B$3:$Q$36,16,FALSE))," ",ROUND(VLOOKUP($BJ68,Ref_Invest!$B$3:$Q$36,16,FALSE),2))</f>
        <v xml:space="preserve"> </v>
      </c>
      <c r="BV68" s="368"/>
      <c r="BW68" s="368"/>
      <c r="BX68" s="368"/>
      <c r="BY68" s="299" t="str">
        <f t="shared" ref="BY68" si="27">IF(BW68="",BU68,BW68)</f>
        <v xml:space="preserve"> </v>
      </c>
    </row>
    <row r="69" spans="1:77">
      <c r="A69" s="96" t="str">
        <f>IF(C69=" ","",VLOOKUP(C69,Ref_Invest!$E$3:$H$38,4,FALSE))</f>
        <v/>
      </c>
      <c r="B69" s="96" t="str">
        <f t="shared" si="0"/>
        <v/>
      </c>
      <c r="C69" s="311" t="str">
        <f>IF(Saisie_usager!F69&lt;&gt;"",Saisie_usager!F69," ")</f>
        <v xml:space="preserve"> </v>
      </c>
      <c r="D69" s="312"/>
      <c r="E69" s="312"/>
      <c r="F69" s="313"/>
      <c r="G69" s="311" t="str">
        <f>IF(Saisie_usager!J69&lt;&gt;"",Saisie_usager!J69,"")</f>
        <v/>
      </c>
      <c r="H69" s="312"/>
      <c r="I69" s="313"/>
      <c r="J69" s="208" t="str">
        <f>IF(Saisie_usager!M69&lt;&gt;"",Saisie_usager!M69,"")</f>
        <v/>
      </c>
      <c r="K69" s="68"/>
      <c r="L69" s="151" t="str">
        <f>IF(K69="",Saisie_usager!O69,K69*VLOOKUP($C69,Ref_Invest!$E$3:$K$36,7,FALSE))</f>
        <v/>
      </c>
      <c r="M69" s="144" t="str">
        <f>IF(Saisie_usager!P69&lt;&gt;"",Saisie_usager!P69,"")</f>
        <v/>
      </c>
      <c r="N69" s="4" t="str">
        <f>IF(Saisie_usager!Q69&lt;&gt;"",Saisie_usager!Q69,"")</f>
        <v/>
      </c>
      <c r="O69" s="145" t="str">
        <f>IF(Saisie_usager!R69&lt;&gt;"",Saisie_usager!R69,"")</f>
        <v/>
      </c>
      <c r="P69" s="262" t="str">
        <f>IF(Saisie_usager!F69&lt;&gt;"",Saisie_usager!F69,"")</f>
        <v/>
      </c>
      <c r="Q69" s="314"/>
      <c r="R69" s="314"/>
      <c r="S69" s="260"/>
      <c r="T69" s="317"/>
      <c r="U69" s="318"/>
      <c r="V69" s="319"/>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IF(ISNA(VLOOKUP(P69,Ref_Invest!$E$3:$F$36,2,FALSE)),"",IF(VLOOKUP(P69,Ref_Invest!$E$3:$F$36,2,FALSE)=0,"",VLOOKUP(P69,Ref_Invest!$E$3:$F$36,2,FALSE)))</f>
        <v/>
      </c>
      <c r="AI69" s="152" t="str">
        <f>IF(AH69&gt;0,IF(AG69="","",IF(VLOOKUP(C69,Ref_Invest!$E$3:$P$36,12,FALSE)&lt;AH69,AG69,AG69*AH69/VLOOKUP(C69,Ref_Invest!$E$3:$P$36,12,FALSE))),AG69)</f>
        <v/>
      </c>
      <c r="AJ69" s="149" t="str">
        <f t="shared" si="3"/>
        <v/>
      </c>
      <c r="AK69" s="72" t="str">
        <f>IF(C69="","",IF(ISNA(VLOOKUP(P69,Ref_Invest!$T$3:$U$36,2,FALSE)),"",VLOOKUP(P69,Ref_Invest!$T$3:$U$36,2,FALSE)))</f>
        <v/>
      </c>
      <c r="AL69" s="218" t="str">
        <f>IF(AND(W69&gt;Ref_Invest!$E$57,AA69="",AE69="",AF69&lt;&gt;"OUI"),"XX",IF(AND(W69&gt;Ref_Invest!$E$57,AE69="",AF69&lt;&gt;"OUI"),"XXX",IF(AND(W69&gt;=Ref_Invest!$E$56,AA69="",AF69&lt;&gt;"OUI"),"X","")))</f>
        <v/>
      </c>
      <c r="AM69" s="219" t="str">
        <f t="shared" si="2"/>
        <v/>
      </c>
      <c r="AP69" s="75"/>
      <c r="AQ69" s="310"/>
      <c r="AR69" s="310"/>
      <c r="AS69" s="310"/>
      <c r="AT69" s="310"/>
      <c r="AU69" s="310"/>
      <c r="AV69" s="310"/>
      <c r="AW69" s="310"/>
      <c r="AX69" s="310"/>
      <c r="AY69" s="368"/>
      <c r="AZ69" s="368"/>
      <c r="BJ69" s="75"/>
      <c r="BK69" s="310"/>
      <c r="BL69" s="310"/>
      <c r="BM69" s="310"/>
      <c r="BN69" s="310"/>
      <c r="BO69" s="310"/>
      <c r="BP69" s="310"/>
      <c r="BQ69" s="310"/>
      <c r="BR69" s="310"/>
      <c r="BS69" s="368"/>
      <c r="BT69" s="368"/>
      <c r="BU69" s="368"/>
      <c r="BV69" s="368"/>
      <c r="BW69" s="368"/>
      <c r="BX69" s="368"/>
      <c r="BY69" s="299"/>
    </row>
    <row r="70" spans="1:77">
      <c r="A70" s="96" t="str">
        <f>IF(C70=" ","",VLOOKUP(C70,Ref_Invest!$E$3:$H$38,4,FALSE))</f>
        <v/>
      </c>
      <c r="B70" s="96" t="str">
        <f t="shared" si="0"/>
        <v/>
      </c>
      <c r="C70" s="311" t="str">
        <f>IF(Saisie_usager!F70&lt;&gt;"",Saisie_usager!F70," ")</f>
        <v xml:space="preserve"> </v>
      </c>
      <c r="D70" s="312"/>
      <c r="E70" s="312"/>
      <c r="F70" s="313"/>
      <c r="G70" s="311" t="str">
        <f>IF(Saisie_usager!J70&lt;&gt;"",Saisie_usager!J70,"")</f>
        <v/>
      </c>
      <c r="H70" s="312"/>
      <c r="I70" s="313"/>
      <c r="J70" s="208" t="str">
        <f>IF(Saisie_usager!M70&lt;&gt;"",Saisie_usager!M70,"")</f>
        <v/>
      </c>
      <c r="K70" s="68"/>
      <c r="L70" s="151" t="str">
        <f>IF(K70="",Saisie_usager!O70,K70*VLOOKUP($C70,Ref_Invest!$E$3:$K$36,7,FALSE))</f>
        <v/>
      </c>
      <c r="M70" s="144" t="str">
        <f>IF(Saisie_usager!P70&lt;&gt;"",Saisie_usager!P70,"")</f>
        <v/>
      </c>
      <c r="N70" s="4" t="str">
        <f>IF(Saisie_usager!Q70&lt;&gt;"",Saisie_usager!Q70,"")</f>
        <v/>
      </c>
      <c r="O70" s="145" t="str">
        <f>IF(Saisie_usager!R70&lt;&gt;"",Saisie_usager!R70,"")</f>
        <v/>
      </c>
      <c r="P70" s="262" t="str">
        <f>IF(Saisie_usager!F70&lt;&gt;"",Saisie_usager!F70,"")</f>
        <v/>
      </c>
      <c r="Q70" s="314"/>
      <c r="R70" s="314"/>
      <c r="S70" s="260"/>
      <c r="T70" s="317"/>
      <c r="U70" s="318"/>
      <c r="V70" s="319"/>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IF(ISNA(VLOOKUP(P70,Ref_Invest!$E$3:$F$36,2,FALSE)),"",IF(VLOOKUP(P70,Ref_Invest!$E$3:$F$36,2,FALSE)=0,"",VLOOKUP(P70,Ref_Invest!$E$3:$F$36,2,FALSE)))</f>
        <v/>
      </c>
      <c r="AI70" s="152" t="str">
        <f>IF(AH70&gt;0,IF(AG70="","",IF(VLOOKUP(C70,Ref_Invest!$E$3:$P$36,12,FALSE)&lt;AH70,AG70,AG70*AH70/VLOOKUP(C70,Ref_Invest!$E$3:$P$36,12,FALSE))),AG70)</f>
        <v/>
      </c>
      <c r="AJ70" s="149" t="str">
        <f t="shared" si="3"/>
        <v/>
      </c>
      <c r="AK70" s="72" t="str">
        <f>IF(C70="","",IF(ISNA(VLOOKUP(P70,Ref_Invest!$T$3:$U$36,2,FALSE)),"",VLOOKUP(P70,Ref_Invest!$T$3:$U$36,2,FALSE)))</f>
        <v/>
      </c>
      <c r="AL70" s="218" t="str">
        <f>IF(AND(W70&gt;Ref_Invest!$E$57,AA70="",AE70="",AF70&lt;&gt;"OUI"),"XX",IF(AND(W70&gt;Ref_Invest!$E$57,AE70="",AF70&lt;&gt;"OUI"),"XXX",IF(AND(W70&gt;=Ref_Invest!$E$56,AA70="",AF70&lt;&gt;"OUI"),"X","")))</f>
        <v/>
      </c>
      <c r="AM70" s="219" t="str">
        <f t="shared" si="2"/>
        <v/>
      </c>
      <c r="AP70" s="75">
        <v>26</v>
      </c>
      <c r="AQ70" s="310" t="str">
        <f>IF(Ref_Invest!$F$61=0,IF(ISNA(VLOOKUP($AP70,Ref_Invest!$C$3:$D$36,2,FALSE))," ",VLOOKUP($AP70,Ref_Invest!$C$3:$D$36,2,FALSE)),IF(Ref_Invest!$F$61=1,IF(ISNA(VLOOKUP($AP70,Ref_Invest!$C$39:$D$47,2,FALSE))," ",VLOOKUP($AP70,Ref_Invest!$C$39:$D$47,2,FALSE))))</f>
        <v xml:space="preserve"> </v>
      </c>
      <c r="AR70" s="310"/>
      <c r="AS70" s="310"/>
      <c r="AT70" s="310"/>
      <c r="AU70" s="310" t="str">
        <f>IF(Ref_Invest!$F$61=1," ",IF(ISNA(VLOOKUP($AP70,Ref_Invest!$C$3:$E$36,3,FALSE))," ",VLOOKUP($AP70,Ref_Invest!$C$3:$E$36,3,FALSE)))</f>
        <v xml:space="preserve"> </v>
      </c>
      <c r="AV70" s="310"/>
      <c r="AW70" s="310"/>
      <c r="AX70" s="310"/>
      <c r="AY70" s="368" t="str">
        <f>IF(Ref_Invest!$F$61=0,IF(ISNA(VLOOKUP($AP70,Ref_Invest!$C$3:$Q$36,15,FALSE))," ",ROUND(VLOOKUP($AP70,Ref_Invest!$C$3:$Q$36,15,FALSE),2)),IF(Ref_Invest!$F$61=1,IF(ISNA(VLOOKUP($AP70,Ref_Invest!$C$39:$R$47,16,FALSE))," ",ROUND(VLOOKUP($AP70,Ref_Invest!$C$39:$R$47,16,FALSE),2))))</f>
        <v xml:space="preserve"> </v>
      </c>
      <c r="AZ70" s="368"/>
      <c r="BJ70" s="75">
        <v>26</v>
      </c>
      <c r="BK70" s="310" t="str">
        <f>IF(ISNA(VLOOKUP($BJ70,Ref_Invest!$B$3:$D$36,3,FALSE))," ",VLOOKUP($BJ70,Ref_Invest!$B$3:$D$36,3,FALSE))</f>
        <v xml:space="preserve"> </v>
      </c>
      <c r="BL70" s="310"/>
      <c r="BM70" s="310"/>
      <c r="BN70" s="310"/>
      <c r="BO70" s="310" t="str">
        <f>IF(ISNA(VLOOKUP($BJ70,Ref_Invest!$B$3:$E$36,4,FALSE))," ",VLOOKUP($BJ70,Ref_Invest!$B$3:$E$36,4,FALSE))</f>
        <v xml:space="preserve"> </v>
      </c>
      <c r="BP70" s="310"/>
      <c r="BQ70" s="310"/>
      <c r="BR70" s="310"/>
      <c r="BS70" s="368" t="str">
        <f>IF(ISNA(VLOOKUP($BJ70,Ref_Invest!$B$3:$Q$36,13,FALSE))," ",ROUND(VLOOKUP($BJ70,Ref_Invest!$B$3:$Q$36,13,FALSE),2))</f>
        <v xml:space="preserve"> </v>
      </c>
      <c r="BT70" s="368"/>
      <c r="BU70" s="368" t="str">
        <f>IF(ISNA(VLOOKUP($BJ70,Ref_Invest!$B$3:$Q$36,16,FALSE))," ",ROUND(VLOOKUP($BJ70,Ref_Invest!$B$3:$Q$36,16,FALSE),2))</f>
        <v xml:space="preserve"> </v>
      </c>
      <c r="BV70" s="368"/>
      <c r="BW70" s="368"/>
      <c r="BX70" s="368"/>
      <c r="BY70" s="299" t="str">
        <f t="shared" ref="BY70" si="28">IF(BW70="",BU70,BW70)</f>
        <v xml:space="preserve"> </v>
      </c>
    </row>
    <row r="71" spans="1:77">
      <c r="A71" s="96" t="str">
        <f>IF(C71=" ","",VLOOKUP(C71,Ref_Invest!$E$3:$H$38,4,FALSE))</f>
        <v/>
      </c>
      <c r="B71" s="96" t="str">
        <f t="shared" si="0"/>
        <v/>
      </c>
      <c r="C71" s="311" t="str">
        <f>IF(Saisie_usager!F71&lt;&gt;"",Saisie_usager!F71," ")</f>
        <v xml:space="preserve"> </v>
      </c>
      <c r="D71" s="312"/>
      <c r="E71" s="312"/>
      <c r="F71" s="313"/>
      <c r="G71" s="311" t="str">
        <f>IF(Saisie_usager!J71&lt;&gt;"",Saisie_usager!J71,"")</f>
        <v/>
      </c>
      <c r="H71" s="312"/>
      <c r="I71" s="313"/>
      <c r="J71" s="208" t="str">
        <f>IF(Saisie_usager!M71&lt;&gt;"",Saisie_usager!M71,"")</f>
        <v/>
      </c>
      <c r="K71" s="68"/>
      <c r="L71" s="151" t="str">
        <f>IF(K71="",Saisie_usager!O71,K71*VLOOKUP($C71,Ref_Invest!$E$3:$K$36,7,FALSE))</f>
        <v/>
      </c>
      <c r="M71" s="144" t="str">
        <f>IF(Saisie_usager!P71&lt;&gt;"",Saisie_usager!P71,"")</f>
        <v/>
      </c>
      <c r="N71" s="4" t="str">
        <f>IF(Saisie_usager!Q71&lt;&gt;"",Saisie_usager!Q71,"")</f>
        <v/>
      </c>
      <c r="O71" s="145" t="str">
        <f>IF(Saisie_usager!R71&lt;&gt;"",Saisie_usager!R71,"")</f>
        <v/>
      </c>
      <c r="P71" s="262" t="str">
        <f>IF(Saisie_usager!F71&lt;&gt;"",Saisie_usager!F71,"")</f>
        <v/>
      </c>
      <c r="Q71" s="314"/>
      <c r="R71" s="314"/>
      <c r="S71" s="260"/>
      <c r="T71" s="317"/>
      <c r="U71" s="318"/>
      <c r="V71" s="319"/>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IF(ISNA(VLOOKUP(P71,Ref_Invest!$E$3:$F$36,2,FALSE)),"",IF(VLOOKUP(P71,Ref_Invest!$E$3:$F$36,2,FALSE)=0,"",VLOOKUP(P71,Ref_Invest!$E$3:$F$36,2,FALSE)))</f>
        <v/>
      </c>
      <c r="AI71" s="152" t="str">
        <f>IF(AH71&gt;0,IF(AG71="","",IF(VLOOKUP(C71,Ref_Invest!$E$3:$P$36,12,FALSE)&lt;AH71,AG71,AG71*AH71/VLOOKUP(C71,Ref_Invest!$E$3:$P$36,12,FALSE))),AG71)</f>
        <v/>
      </c>
      <c r="AJ71" s="149" t="str">
        <f t="shared" si="3"/>
        <v/>
      </c>
      <c r="AK71" s="72" t="str">
        <f>IF(C71="","",IF(ISNA(VLOOKUP(P71,Ref_Invest!$T$3:$U$36,2,FALSE)),"",VLOOKUP(P71,Ref_Invest!$T$3:$U$36,2,FALSE)))</f>
        <v/>
      </c>
      <c r="AL71" s="218" t="str">
        <f>IF(AND(W71&gt;Ref_Invest!$E$57,AA71="",AE71="",AF71&lt;&gt;"OUI"),"XX",IF(AND(W71&gt;Ref_Invest!$E$57,AE71="",AF71&lt;&gt;"OUI"),"XXX",IF(AND(W71&gt;=Ref_Invest!$E$56,AA71="",AF71&lt;&gt;"OUI"),"X","")))</f>
        <v/>
      </c>
      <c r="AM71" s="219" t="str">
        <f t="shared" si="2"/>
        <v/>
      </c>
      <c r="AP71" s="75"/>
      <c r="AQ71" s="310"/>
      <c r="AR71" s="310"/>
      <c r="AS71" s="310"/>
      <c r="AT71" s="310"/>
      <c r="AU71" s="310"/>
      <c r="AV71" s="310"/>
      <c r="AW71" s="310"/>
      <c r="AX71" s="310"/>
      <c r="AY71" s="368"/>
      <c r="AZ71" s="368"/>
      <c r="BJ71" s="75"/>
      <c r="BK71" s="310"/>
      <c r="BL71" s="310"/>
      <c r="BM71" s="310"/>
      <c r="BN71" s="310"/>
      <c r="BO71" s="310"/>
      <c r="BP71" s="310"/>
      <c r="BQ71" s="310"/>
      <c r="BR71" s="310"/>
      <c r="BS71" s="368"/>
      <c r="BT71" s="368"/>
      <c r="BU71" s="368"/>
      <c r="BV71" s="368"/>
      <c r="BW71" s="368"/>
      <c r="BX71" s="368"/>
      <c r="BY71" s="299"/>
    </row>
    <row r="72" spans="1:77">
      <c r="A72" s="96" t="str">
        <f>IF(C72=" ","",VLOOKUP(C72,Ref_Invest!$E$3:$H$38,4,FALSE))</f>
        <v/>
      </c>
      <c r="B72" s="96" t="str">
        <f t="shared" si="0"/>
        <v/>
      </c>
      <c r="C72" s="311" t="str">
        <f>IF(Saisie_usager!F72&lt;&gt;"",Saisie_usager!F72," ")</f>
        <v xml:space="preserve"> </v>
      </c>
      <c r="D72" s="312"/>
      <c r="E72" s="312"/>
      <c r="F72" s="313"/>
      <c r="G72" s="311" t="str">
        <f>IF(Saisie_usager!J72&lt;&gt;"",Saisie_usager!J72,"")</f>
        <v/>
      </c>
      <c r="H72" s="312"/>
      <c r="I72" s="313"/>
      <c r="J72" s="208" t="str">
        <f>IF(Saisie_usager!M72&lt;&gt;"",Saisie_usager!M72,"")</f>
        <v/>
      </c>
      <c r="K72" s="68"/>
      <c r="L72" s="151" t="str">
        <f>IF(K72="",Saisie_usager!O72,K72*VLOOKUP($C72,Ref_Invest!$E$3:$K$36,7,FALSE))</f>
        <v/>
      </c>
      <c r="M72" s="144" t="str">
        <f>IF(Saisie_usager!P72&lt;&gt;"",Saisie_usager!P72,"")</f>
        <v/>
      </c>
      <c r="N72" s="4" t="str">
        <f>IF(Saisie_usager!Q72&lt;&gt;"",Saisie_usager!Q72,"")</f>
        <v/>
      </c>
      <c r="O72" s="145" t="str">
        <f>IF(Saisie_usager!R72&lt;&gt;"",Saisie_usager!R72,"")</f>
        <v/>
      </c>
      <c r="P72" s="262" t="str">
        <f>IF(Saisie_usager!F72&lt;&gt;"",Saisie_usager!F72,"")</f>
        <v/>
      </c>
      <c r="Q72" s="314"/>
      <c r="R72" s="314"/>
      <c r="S72" s="260"/>
      <c r="T72" s="317"/>
      <c r="U72" s="318"/>
      <c r="V72" s="319"/>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IF(ISNA(VLOOKUP(P72,Ref_Invest!$E$3:$F$36,2,FALSE)),"",IF(VLOOKUP(P72,Ref_Invest!$E$3:$F$36,2,FALSE)=0,"",VLOOKUP(P72,Ref_Invest!$E$3:$F$36,2,FALSE)))</f>
        <v/>
      </c>
      <c r="AI72" s="152" t="str">
        <f>IF(AH72&gt;0,IF(AG72="","",IF(VLOOKUP(C72,Ref_Invest!$E$3:$P$36,12,FALSE)&lt;AH72,AG72,AG72*AH72/VLOOKUP(C72,Ref_Invest!$E$3:$P$36,12,FALSE))),AG72)</f>
        <v/>
      </c>
      <c r="AJ72" s="149" t="str">
        <f t="shared" si="3"/>
        <v/>
      </c>
      <c r="AK72" s="72" t="str">
        <f>IF(C72="","",IF(ISNA(VLOOKUP(P72,Ref_Invest!$T$3:$U$36,2,FALSE)),"",VLOOKUP(P72,Ref_Invest!$T$3:$U$36,2,FALSE)))</f>
        <v/>
      </c>
      <c r="AL72" s="218" t="str">
        <f>IF(AND(W72&gt;Ref_Invest!$E$57,AA72="",AE72="",AF72&lt;&gt;"OUI"),"XX",IF(AND(W72&gt;Ref_Invest!$E$57,AE72="",AF72&lt;&gt;"OUI"),"XXX",IF(AND(W72&gt;=Ref_Invest!$E$56,AA72="",AF72&lt;&gt;"OUI"),"X","")))</f>
        <v/>
      </c>
      <c r="AM72" s="219" t="str">
        <f t="shared" si="2"/>
        <v/>
      </c>
      <c r="AP72" s="75">
        <v>27</v>
      </c>
      <c r="AQ72" s="310" t="str">
        <f>IF(Ref_Invest!$F$61=0,IF(ISNA(VLOOKUP($AP72,Ref_Invest!$C$3:$D$36,2,FALSE))," ",VLOOKUP($AP72,Ref_Invest!$C$3:$D$36,2,FALSE)),IF(Ref_Invest!$F$61=1,IF(ISNA(VLOOKUP($AP72,Ref_Invest!$C$39:$D$47,2,FALSE))," ",VLOOKUP($AP72,Ref_Invest!$C$39:$D$47,2,FALSE))))</f>
        <v xml:space="preserve"> </v>
      </c>
      <c r="AR72" s="310"/>
      <c r="AS72" s="310"/>
      <c r="AT72" s="310"/>
      <c r="AU72" s="310" t="str">
        <f>IF(Ref_Invest!$F$61=1," ",IF(ISNA(VLOOKUP($AP72,Ref_Invest!$C$3:$E$36,3,FALSE))," ",VLOOKUP($AP72,Ref_Invest!$C$3:$E$36,3,FALSE)))</f>
        <v xml:space="preserve"> </v>
      </c>
      <c r="AV72" s="310"/>
      <c r="AW72" s="310"/>
      <c r="AX72" s="310"/>
      <c r="AY72" s="368" t="str">
        <f>IF(Ref_Invest!$F$61=0,IF(ISNA(VLOOKUP($AP72,Ref_Invest!$C$3:$Q$36,15,FALSE))," ",ROUND(VLOOKUP($AP72,Ref_Invest!$C$3:$Q$36,15,FALSE),2)),IF(Ref_Invest!$F$61=1,IF(ISNA(VLOOKUP($AP72,Ref_Invest!$C$39:$R$47,16,FALSE))," ",ROUND(VLOOKUP($AP72,Ref_Invest!$C$39:$R$47,16,FALSE),2))))</f>
        <v xml:space="preserve"> </v>
      </c>
      <c r="AZ72" s="368"/>
      <c r="BJ72" s="75">
        <v>27</v>
      </c>
      <c r="BK72" s="310" t="str">
        <f>IF(ISNA(VLOOKUP($BJ72,Ref_Invest!$B$3:$D$36,3,FALSE))," ",VLOOKUP($BJ72,Ref_Invest!$B$3:$D$36,3,FALSE))</f>
        <v xml:space="preserve"> </v>
      </c>
      <c r="BL72" s="310"/>
      <c r="BM72" s="310"/>
      <c r="BN72" s="310"/>
      <c r="BO72" s="310" t="str">
        <f>IF(ISNA(VLOOKUP($BJ72,Ref_Invest!$B$3:$E$36,4,FALSE))," ",VLOOKUP($BJ72,Ref_Invest!$B$3:$E$36,4,FALSE))</f>
        <v xml:space="preserve"> </v>
      </c>
      <c r="BP72" s="310"/>
      <c r="BQ72" s="310"/>
      <c r="BR72" s="310"/>
      <c r="BS72" s="368" t="str">
        <f>IF(ISNA(VLOOKUP($BJ72,Ref_Invest!$B$3:$Q$36,13,FALSE))," ",ROUND(VLOOKUP($BJ72,Ref_Invest!$B$3:$Q$36,13,FALSE),2))</f>
        <v xml:space="preserve"> </v>
      </c>
      <c r="BT72" s="368"/>
      <c r="BU72" s="368" t="str">
        <f>IF(ISNA(VLOOKUP($BJ72,Ref_Invest!$B$3:$Q$36,16,FALSE))," ",ROUND(VLOOKUP($BJ72,Ref_Invest!$B$3:$Q$36,16,FALSE),2))</f>
        <v xml:space="preserve"> </v>
      </c>
      <c r="BV72" s="368"/>
      <c r="BW72" s="368"/>
      <c r="BX72" s="368"/>
      <c r="BY72" s="299" t="str">
        <f t="shared" ref="BY72" si="29">IF(BW72="",BU72,BW72)</f>
        <v xml:space="preserve"> </v>
      </c>
    </row>
    <row r="73" spans="1:77">
      <c r="A73" s="96" t="str">
        <f>IF(C73=" ","",VLOOKUP(C73,Ref_Invest!$E$3:$H$38,4,FALSE))</f>
        <v/>
      </c>
      <c r="B73" s="96" t="str">
        <f t="shared" si="0"/>
        <v/>
      </c>
      <c r="C73" s="311" t="str">
        <f>IF(Saisie_usager!F73&lt;&gt;"",Saisie_usager!F73," ")</f>
        <v xml:space="preserve"> </v>
      </c>
      <c r="D73" s="312"/>
      <c r="E73" s="312"/>
      <c r="F73" s="313"/>
      <c r="G73" s="311" t="str">
        <f>IF(Saisie_usager!J73&lt;&gt;"",Saisie_usager!J73,"")</f>
        <v/>
      </c>
      <c r="H73" s="312"/>
      <c r="I73" s="313"/>
      <c r="J73" s="208" t="str">
        <f>IF(Saisie_usager!M73&lt;&gt;"",Saisie_usager!M73,"")</f>
        <v/>
      </c>
      <c r="K73" s="68"/>
      <c r="L73" s="151" t="str">
        <f>IF(K73="",Saisie_usager!O73,K73*VLOOKUP($C73,Ref_Invest!$E$3:$K$36,7,FALSE))</f>
        <v/>
      </c>
      <c r="M73" s="144" t="str">
        <f>IF(Saisie_usager!P73&lt;&gt;"",Saisie_usager!P73,"")</f>
        <v/>
      </c>
      <c r="N73" s="4" t="str">
        <f>IF(Saisie_usager!Q73&lt;&gt;"",Saisie_usager!Q73,"")</f>
        <v/>
      </c>
      <c r="O73" s="145" t="str">
        <f>IF(Saisie_usager!R73&lt;&gt;"",Saisie_usager!R73,"")</f>
        <v/>
      </c>
      <c r="P73" s="262" t="str">
        <f>IF(Saisie_usager!F73&lt;&gt;"",Saisie_usager!F73,"")</f>
        <v/>
      </c>
      <c r="Q73" s="314"/>
      <c r="R73" s="314"/>
      <c r="S73" s="260"/>
      <c r="T73" s="317"/>
      <c r="U73" s="318"/>
      <c r="V73" s="319"/>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IF(ISNA(VLOOKUP(P73,Ref_Invest!$E$3:$F$36,2,FALSE)),"",IF(VLOOKUP(P73,Ref_Invest!$E$3:$F$36,2,FALSE)=0,"",VLOOKUP(P73,Ref_Invest!$E$3:$F$36,2,FALSE)))</f>
        <v/>
      </c>
      <c r="AI73" s="152" t="str">
        <f>IF(AH73&gt;0,IF(AG73="","",IF(VLOOKUP(C73,Ref_Invest!$E$3:$P$36,12,FALSE)&lt;AH73,AG73,AG73*AH73/VLOOKUP(C73,Ref_Invest!$E$3:$P$36,12,FALSE))),AG73)</f>
        <v/>
      </c>
      <c r="AJ73" s="149" t="str">
        <f t="shared" si="3"/>
        <v/>
      </c>
      <c r="AK73" s="72" t="str">
        <f>IF(C73="","",IF(ISNA(VLOOKUP(P73,Ref_Invest!$T$3:$U$36,2,FALSE)),"",VLOOKUP(P73,Ref_Invest!$T$3:$U$36,2,FALSE)))</f>
        <v/>
      </c>
      <c r="AL73" s="218" t="str">
        <f>IF(AND(W73&gt;Ref_Invest!$E$57,AA73="",AE73="",AF73&lt;&gt;"OUI"),"XX",IF(AND(W73&gt;Ref_Invest!$E$57,AE73="",AF73&lt;&gt;"OUI"),"XXX",IF(AND(W73&gt;=Ref_Invest!$E$56,AA73="",AF73&lt;&gt;"OUI"),"X","")))</f>
        <v/>
      </c>
      <c r="AM73" s="219" t="str">
        <f t="shared" si="2"/>
        <v/>
      </c>
      <c r="AP73" s="75"/>
      <c r="AQ73" s="310"/>
      <c r="AR73" s="310"/>
      <c r="AS73" s="310"/>
      <c r="AT73" s="310"/>
      <c r="AU73" s="310"/>
      <c r="AV73" s="310"/>
      <c r="AW73" s="310"/>
      <c r="AX73" s="310"/>
      <c r="AY73" s="368"/>
      <c r="AZ73" s="368"/>
      <c r="BJ73" s="75"/>
      <c r="BK73" s="310"/>
      <c r="BL73" s="310"/>
      <c r="BM73" s="310"/>
      <c r="BN73" s="310"/>
      <c r="BO73" s="310"/>
      <c r="BP73" s="310"/>
      <c r="BQ73" s="310"/>
      <c r="BR73" s="310"/>
      <c r="BS73" s="368"/>
      <c r="BT73" s="368"/>
      <c r="BU73" s="368"/>
      <c r="BV73" s="368"/>
      <c r="BW73" s="368"/>
      <c r="BX73" s="368"/>
      <c r="BY73" s="299"/>
    </row>
    <row r="74" spans="1:77">
      <c r="A74" s="96" t="str">
        <f>IF(C74=" ","",VLOOKUP(C74,Ref_Invest!$E$3:$H$38,4,FALSE))</f>
        <v/>
      </c>
      <c r="B74" s="96" t="str">
        <f t="shared" si="0"/>
        <v/>
      </c>
      <c r="C74" s="311" t="str">
        <f>IF(Saisie_usager!F74&lt;&gt;"",Saisie_usager!F74," ")</f>
        <v xml:space="preserve"> </v>
      </c>
      <c r="D74" s="312"/>
      <c r="E74" s="312"/>
      <c r="F74" s="313"/>
      <c r="G74" s="311" t="str">
        <f>IF(Saisie_usager!J74&lt;&gt;"",Saisie_usager!J74,"")</f>
        <v/>
      </c>
      <c r="H74" s="312"/>
      <c r="I74" s="313"/>
      <c r="J74" s="208" t="str">
        <f>IF(Saisie_usager!M74&lt;&gt;"",Saisie_usager!M74,"")</f>
        <v/>
      </c>
      <c r="K74" s="68"/>
      <c r="L74" s="151" t="str">
        <f>IF(K74="",Saisie_usager!O74,K74*VLOOKUP($C74,Ref_Invest!$E$3:$K$36,7,FALSE))</f>
        <v/>
      </c>
      <c r="M74" s="144" t="str">
        <f>IF(Saisie_usager!P74&lt;&gt;"",Saisie_usager!P74,"")</f>
        <v/>
      </c>
      <c r="N74" s="4" t="str">
        <f>IF(Saisie_usager!Q74&lt;&gt;"",Saisie_usager!Q74,"")</f>
        <v/>
      </c>
      <c r="O74" s="145" t="str">
        <f>IF(Saisie_usager!R74&lt;&gt;"",Saisie_usager!R74,"")</f>
        <v/>
      </c>
      <c r="P74" s="262" t="str">
        <f>IF(Saisie_usager!F74&lt;&gt;"",Saisie_usager!F74,"")</f>
        <v/>
      </c>
      <c r="Q74" s="314"/>
      <c r="R74" s="314"/>
      <c r="S74" s="260"/>
      <c r="T74" s="317"/>
      <c r="U74" s="318"/>
      <c r="V74" s="319"/>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IF(ISNA(VLOOKUP(P74,Ref_Invest!$E$3:$F$36,2,FALSE)),"",IF(VLOOKUP(P74,Ref_Invest!$E$3:$F$36,2,FALSE)=0,"",VLOOKUP(P74,Ref_Invest!$E$3:$F$36,2,FALSE)))</f>
        <v/>
      </c>
      <c r="AI74" s="152" t="str">
        <f>IF(AH74&gt;0,IF(AG74="","",IF(VLOOKUP(C74,Ref_Invest!$E$3:$P$36,12,FALSE)&lt;AH74,AG74,AG74*AH74/VLOOKUP(C74,Ref_Invest!$E$3:$P$36,12,FALSE))),AG74)</f>
        <v/>
      </c>
      <c r="AJ74" s="149" t="str">
        <f t="shared" si="3"/>
        <v/>
      </c>
      <c r="AK74" s="72" t="str">
        <f>IF(C74="","",IF(ISNA(VLOOKUP(P74,Ref_Invest!$T$3:$U$36,2,FALSE)),"",VLOOKUP(P74,Ref_Invest!$T$3:$U$36,2,FALSE)))</f>
        <v/>
      </c>
      <c r="AL74" s="218" t="str">
        <f>IF(AND(W74&gt;Ref_Invest!$E$57,AA74="",AE74="",AF74&lt;&gt;"OUI"),"XX",IF(AND(W74&gt;Ref_Invest!$E$57,AE74="",AF74&lt;&gt;"OUI"),"XXX",IF(AND(W74&gt;=Ref_Invest!$E$56,AA74="",AF74&lt;&gt;"OUI"),"X","")))</f>
        <v/>
      </c>
      <c r="AM74" s="219" t="str">
        <f t="shared" si="2"/>
        <v/>
      </c>
      <c r="AP74" s="75">
        <v>28</v>
      </c>
      <c r="AQ74" s="310" t="str">
        <f>IF(Ref_Invest!$F$61=0,IF(ISNA(VLOOKUP($AP74,Ref_Invest!$C$3:$D$36,2,FALSE))," ",VLOOKUP($AP74,Ref_Invest!$C$3:$D$36,2,FALSE)),IF(Ref_Invest!$F$61=1,IF(ISNA(VLOOKUP($AP74,Ref_Invest!$C$39:$D$47,2,FALSE))," ",VLOOKUP($AP74,Ref_Invest!$C$39:$D$47,2,FALSE))))</f>
        <v xml:space="preserve"> </v>
      </c>
      <c r="AR74" s="310"/>
      <c r="AS74" s="310"/>
      <c r="AT74" s="310"/>
      <c r="AU74" s="310" t="str">
        <f>IF(Ref_Invest!$F$61=1," ",IF(ISNA(VLOOKUP($AP74,Ref_Invest!$C$3:$E$36,3,FALSE))," ",VLOOKUP($AP74,Ref_Invest!$C$3:$E$36,3,FALSE)))</f>
        <v xml:space="preserve"> </v>
      </c>
      <c r="AV74" s="310"/>
      <c r="AW74" s="310"/>
      <c r="AX74" s="310"/>
      <c r="AY74" s="368" t="str">
        <f>IF(Ref_Invest!$F$61=0,IF(ISNA(VLOOKUP($AP74,Ref_Invest!$C$3:$Q$36,15,FALSE))," ",ROUND(VLOOKUP($AP74,Ref_Invest!$C$3:$Q$36,15,FALSE),2)),IF(Ref_Invest!$F$61=1,IF(ISNA(VLOOKUP($AP74,Ref_Invest!$C$39:$R$47,16,FALSE))," ",ROUND(VLOOKUP($AP74,Ref_Invest!$C$39:$R$47,16,FALSE),2))))</f>
        <v xml:space="preserve"> </v>
      </c>
      <c r="AZ74" s="368"/>
      <c r="BJ74" s="75">
        <v>28</v>
      </c>
      <c r="BK74" s="310" t="str">
        <f>IF(ISNA(VLOOKUP($BJ74,Ref_Invest!$B$3:$D$36,3,FALSE))," ",VLOOKUP($BJ74,Ref_Invest!$B$3:$D$36,3,FALSE))</f>
        <v xml:space="preserve"> </v>
      </c>
      <c r="BL74" s="310"/>
      <c r="BM74" s="310"/>
      <c r="BN74" s="310"/>
      <c r="BO74" s="310" t="str">
        <f>IF(ISNA(VLOOKUP($BJ74,Ref_Invest!$B$3:$E$36,4,FALSE))," ",VLOOKUP($BJ74,Ref_Invest!$B$3:$E$36,4,FALSE))</f>
        <v xml:space="preserve"> </v>
      </c>
      <c r="BP74" s="310"/>
      <c r="BQ74" s="310"/>
      <c r="BR74" s="310"/>
      <c r="BS74" s="368" t="str">
        <f>IF(ISNA(VLOOKUP($BJ74,Ref_Invest!$B$3:$Q$36,13,FALSE))," ",ROUND(VLOOKUP($BJ74,Ref_Invest!$B$3:$Q$36,13,FALSE),2))</f>
        <v xml:space="preserve"> </v>
      </c>
      <c r="BT74" s="368"/>
      <c r="BU74" s="368" t="str">
        <f>IF(ISNA(VLOOKUP($BJ74,Ref_Invest!$B$3:$Q$36,16,FALSE))," ",ROUND(VLOOKUP($BJ74,Ref_Invest!$B$3:$Q$36,16,FALSE),2))</f>
        <v xml:space="preserve"> </v>
      </c>
      <c r="BV74" s="368"/>
      <c r="BW74" s="368"/>
      <c r="BX74" s="368"/>
      <c r="BY74" s="299" t="str">
        <f t="shared" ref="BY74" si="30">IF(BW74="",BU74,BW74)</f>
        <v xml:space="preserve"> </v>
      </c>
    </row>
    <row r="75" spans="1:77">
      <c r="A75" s="96" t="str">
        <f>IF(C75=" ","",VLOOKUP(C75,Ref_Invest!$E$3:$H$38,4,FALSE))</f>
        <v/>
      </c>
      <c r="B75" s="96" t="str">
        <f t="shared" si="0"/>
        <v/>
      </c>
      <c r="C75" s="311" t="str">
        <f>IF(Saisie_usager!F75&lt;&gt;"",Saisie_usager!F75," ")</f>
        <v xml:space="preserve"> </v>
      </c>
      <c r="D75" s="312"/>
      <c r="E75" s="312"/>
      <c r="F75" s="313"/>
      <c r="G75" s="311" t="str">
        <f>IF(Saisie_usager!J75&lt;&gt;"",Saisie_usager!J75,"")</f>
        <v/>
      </c>
      <c r="H75" s="312"/>
      <c r="I75" s="313"/>
      <c r="J75" s="208" t="str">
        <f>IF(Saisie_usager!M75&lt;&gt;"",Saisie_usager!M75,"")</f>
        <v/>
      </c>
      <c r="K75" s="68"/>
      <c r="L75" s="151" t="str">
        <f>IF(K75="",Saisie_usager!O75,K75*VLOOKUP($C75,Ref_Invest!$E$3:$K$36,7,FALSE))</f>
        <v/>
      </c>
      <c r="M75" s="144" t="str">
        <f>IF(Saisie_usager!P75&lt;&gt;"",Saisie_usager!P75,"")</f>
        <v/>
      </c>
      <c r="N75" s="4" t="str">
        <f>IF(Saisie_usager!Q75&lt;&gt;"",Saisie_usager!Q75,"")</f>
        <v/>
      </c>
      <c r="O75" s="145" t="str">
        <f>IF(Saisie_usager!R75&lt;&gt;"",Saisie_usager!R75,"")</f>
        <v/>
      </c>
      <c r="P75" s="262" t="str">
        <f>IF(Saisie_usager!F75&lt;&gt;"",Saisie_usager!F75,"")</f>
        <v/>
      </c>
      <c r="Q75" s="314"/>
      <c r="R75" s="314"/>
      <c r="S75" s="260"/>
      <c r="T75" s="317"/>
      <c r="U75" s="318"/>
      <c r="V75" s="319"/>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IF(ISNA(VLOOKUP(P75,Ref_Invest!$E$3:$F$36,2,FALSE)),"",IF(VLOOKUP(P75,Ref_Invest!$E$3:$F$36,2,FALSE)=0,"",VLOOKUP(P75,Ref_Invest!$E$3:$F$36,2,FALSE)))</f>
        <v/>
      </c>
      <c r="AI75" s="152" t="str">
        <f>IF(AH75&gt;0,IF(AG75="","",IF(VLOOKUP(C75,Ref_Invest!$E$3:$P$36,12,FALSE)&lt;AH75,AG75,AG75*AH75/VLOOKUP(C75,Ref_Invest!$E$3:$P$36,12,FALSE))),AG75)</f>
        <v/>
      </c>
      <c r="AJ75" s="149" t="str">
        <f t="shared" si="3"/>
        <v/>
      </c>
      <c r="AK75" s="72" t="str">
        <f>IF(C75="","",IF(ISNA(VLOOKUP(P75,Ref_Invest!$T$3:$U$36,2,FALSE)),"",VLOOKUP(P75,Ref_Invest!$T$3:$U$36,2,FALSE)))</f>
        <v/>
      </c>
      <c r="AL75" s="218" t="str">
        <f>IF(AND(W75&gt;Ref_Invest!$E$57,AA75="",AE75="",AF75&lt;&gt;"OUI"),"XX",IF(AND(W75&gt;Ref_Invest!$E$57,AE75="",AF75&lt;&gt;"OUI"),"XXX",IF(AND(W75&gt;=Ref_Invest!$E$56,AA75="",AF75&lt;&gt;"OUI"),"X","")))</f>
        <v/>
      </c>
      <c r="AM75" s="219" t="str">
        <f t="shared" si="2"/>
        <v/>
      </c>
      <c r="AP75" s="75"/>
      <c r="AQ75" s="310"/>
      <c r="AR75" s="310"/>
      <c r="AS75" s="310"/>
      <c r="AT75" s="310"/>
      <c r="AU75" s="310"/>
      <c r="AV75" s="310"/>
      <c r="AW75" s="310"/>
      <c r="AX75" s="310"/>
      <c r="AY75" s="368"/>
      <c r="AZ75" s="368"/>
      <c r="BJ75" s="75"/>
      <c r="BK75" s="310"/>
      <c r="BL75" s="310"/>
      <c r="BM75" s="310"/>
      <c r="BN75" s="310"/>
      <c r="BO75" s="310"/>
      <c r="BP75" s="310"/>
      <c r="BQ75" s="310"/>
      <c r="BR75" s="310"/>
      <c r="BS75" s="368"/>
      <c r="BT75" s="368"/>
      <c r="BU75" s="368"/>
      <c r="BV75" s="368"/>
      <c r="BW75" s="368"/>
      <c r="BX75" s="368"/>
      <c r="BY75" s="299"/>
    </row>
    <row r="76" spans="1:77">
      <c r="A76" s="96" t="str">
        <f>IF(C76=" ","",VLOOKUP(C76,Ref_Invest!$E$3:$H$38,4,FALSE))</f>
        <v/>
      </c>
      <c r="B76" s="96" t="str">
        <f t="shared" si="0"/>
        <v/>
      </c>
      <c r="C76" s="311" t="str">
        <f>IF(Saisie_usager!F76&lt;&gt;"",Saisie_usager!F76," ")</f>
        <v xml:space="preserve"> </v>
      </c>
      <c r="D76" s="312"/>
      <c r="E76" s="312"/>
      <c r="F76" s="313"/>
      <c r="G76" s="311" t="str">
        <f>IF(Saisie_usager!J76&lt;&gt;"",Saisie_usager!J76,"")</f>
        <v/>
      </c>
      <c r="H76" s="312"/>
      <c r="I76" s="313"/>
      <c r="J76" s="208" t="str">
        <f>IF(Saisie_usager!M76&lt;&gt;"",Saisie_usager!M76,"")</f>
        <v/>
      </c>
      <c r="K76" s="68"/>
      <c r="L76" s="151" t="str">
        <f>IF(K76="",Saisie_usager!O76,K76*VLOOKUP($C76,Ref_Invest!$E$3:$K$36,7,FALSE))</f>
        <v/>
      </c>
      <c r="M76" s="144" t="str">
        <f>IF(Saisie_usager!P76&lt;&gt;"",Saisie_usager!P76,"")</f>
        <v/>
      </c>
      <c r="N76" s="4" t="str">
        <f>IF(Saisie_usager!Q76&lt;&gt;"",Saisie_usager!Q76,"")</f>
        <v/>
      </c>
      <c r="O76" s="145" t="str">
        <f>IF(Saisie_usager!R76&lt;&gt;"",Saisie_usager!R76,"")</f>
        <v/>
      </c>
      <c r="P76" s="262" t="str">
        <f>IF(Saisie_usager!F76&lt;&gt;"",Saisie_usager!F76,"")</f>
        <v/>
      </c>
      <c r="Q76" s="314"/>
      <c r="R76" s="314"/>
      <c r="S76" s="260"/>
      <c r="T76" s="317"/>
      <c r="U76" s="318"/>
      <c r="V76" s="319"/>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IF(ISNA(VLOOKUP(P76,Ref_Invest!$E$3:$F$36,2,FALSE)),"",IF(VLOOKUP(P76,Ref_Invest!$E$3:$F$36,2,FALSE)=0,"",VLOOKUP(P76,Ref_Invest!$E$3:$F$36,2,FALSE)))</f>
        <v/>
      </c>
      <c r="AI76" s="152" t="str">
        <f>IF(AH76&gt;0,IF(AG76="","",IF(VLOOKUP(C76,Ref_Invest!$E$3:$P$36,12,FALSE)&lt;AH76,AG76,AG76*AH76/VLOOKUP(C76,Ref_Invest!$E$3:$P$36,12,FALSE))),AG76)</f>
        <v/>
      </c>
      <c r="AJ76" s="149" t="str">
        <f t="shared" si="3"/>
        <v/>
      </c>
      <c r="AK76" s="72" t="str">
        <f>IF(C76="","",IF(ISNA(VLOOKUP(P76,Ref_Invest!$T$3:$U$36,2,FALSE)),"",VLOOKUP(P76,Ref_Invest!$T$3:$U$36,2,FALSE)))</f>
        <v/>
      </c>
      <c r="AL76" s="218" t="str">
        <f>IF(AND(W76&gt;Ref_Invest!$E$57,AA76="",AE76="",AF76&lt;&gt;"OUI"),"XX",IF(AND(W76&gt;Ref_Invest!$E$57,AE76="",AF76&lt;&gt;"OUI"),"XXX",IF(AND(W76&gt;=Ref_Invest!$E$56,AA76="",AF76&lt;&gt;"OUI"),"X","")))</f>
        <v/>
      </c>
      <c r="AM76" s="219" t="str">
        <f t="shared" si="2"/>
        <v/>
      </c>
      <c r="AP76" s="75">
        <v>29</v>
      </c>
      <c r="AQ76" s="310" t="str">
        <f>IF(Ref_Invest!$F$61=0,IF(ISNA(VLOOKUP($AP76,Ref_Invest!$C$3:$D$36,2,FALSE))," ",VLOOKUP($AP76,Ref_Invest!$C$3:$D$36,2,FALSE)),IF(Ref_Invest!$F$61=1,IF(ISNA(VLOOKUP($AP76,Ref_Invest!$C$39:$D$47,2,FALSE))," ",VLOOKUP($AP76,Ref_Invest!$C$39:$D$47,2,FALSE))))</f>
        <v xml:space="preserve"> </v>
      </c>
      <c r="AR76" s="310"/>
      <c r="AS76" s="310"/>
      <c r="AT76" s="310"/>
      <c r="AU76" s="310" t="str">
        <f>IF(Ref_Invest!$F$61=1," ",IF(ISNA(VLOOKUP($AP76,Ref_Invest!$C$3:$E$36,3,FALSE))," ",VLOOKUP($AP76,Ref_Invest!$C$3:$E$36,3,FALSE)))</f>
        <v xml:space="preserve"> </v>
      </c>
      <c r="AV76" s="310"/>
      <c r="AW76" s="310"/>
      <c r="AX76" s="310"/>
      <c r="AY76" s="368" t="str">
        <f>IF(Ref_Invest!$F$61=0,IF(ISNA(VLOOKUP($AP76,Ref_Invest!$C$3:$Q$36,15,FALSE))," ",ROUND(VLOOKUP($AP76,Ref_Invest!$C$3:$Q$36,15,FALSE),2)),IF(Ref_Invest!$F$61=1,IF(ISNA(VLOOKUP($AP76,Ref_Invest!$C$39:$R$47,16,FALSE))," ",ROUND(VLOOKUP($AP76,Ref_Invest!$C$39:$R$47,16,FALSE),2))))</f>
        <v xml:space="preserve"> </v>
      </c>
      <c r="AZ76" s="368"/>
      <c r="BJ76" s="75">
        <v>29</v>
      </c>
      <c r="BK76" s="310" t="str">
        <f>IF(ISNA(VLOOKUP($BJ76,Ref_Invest!$B$3:$D$36,3,FALSE))," ",VLOOKUP($BJ76,Ref_Invest!$B$3:$D$36,3,FALSE))</f>
        <v xml:space="preserve"> </v>
      </c>
      <c r="BL76" s="310"/>
      <c r="BM76" s="310"/>
      <c r="BN76" s="310"/>
      <c r="BO76" s="310" t="str">
        <f>IF(ISNA(VLOOKUP($BJ76,Ref_Invest!$B$3:$E$36,4,FALSE))," ",VLOOKUP($BJ76,Ref_Invest!$B$3:$E$36,4,FALSE))</f>
        <v xml:space="preserve"> </v>
      </c>
      <c r="BP76" s="310"/>
      <c r="BQ76" s="310"/>
      <c r="BR76" s="310"/>
      <c r="BS76" s="368" t="str">
        <f>IF(ISNA(VLOOKUP($BJ76,Ref_Invest!$B$3:$Q$36,13,FALSE))," ",ROUND(VLOOKUP($BJ76,Ref_Invest!$B$3:$Q$36,13,FALSE),2))</f>
        <v xml:space="preserve"> </v>
      </c>
      <c r="BT76" s="368"/>
      <c r="BU76" s="368" t="str">
        <f>IF(ISNA(VLOOKUP($BJ76,Ref_Invest!$B$3:$Q$36,16,FALSE))," ",ROUND(VLOOKUP($BJ76,Ref_Invest!$B$3:$Q$36,16,FALSE),2))</f>
        <v xml:space="preserve"> </v>
      </c>
      <c r="BV76" s="368"/>
      <c r="BW76" s="368"/>
      <c r="BX76" s="368"/>
      <c r="BY76" s="299" t="str">
        <f t="shared" ref="BY76" si="31">IF(BW76="",BU76,BW76)</f>
        <v xml:space="preserve"> </v>
      </c>
    </row>
    <row r="77" spans="1:77">
      <c r="A77" s="96" t="str">
        <f>IF(C77=" ","",VLOOKUP(C77,Ref_Invest!$E$3:$H$38,4,FALSE))</f>
        <v/>
      </c>
      <c r="B77" s="96" t="str">
        <f t="shared" si="0"/>
        <v/>
      </c>
      <c r="C77" s="311" t="str">
        <f>IF(Saisie_usager!F77&lt;&gt;"",Saisie_usager!F77," ")</f>
        <v xml:space="preserve"> </v>
      </c>
      <c r="D77" s="312"/>
      <c r="E77" s="312"/>
      <c r="F77" s="313"/>
      <c r="G77" s="311" t="str">
        <f>IF(Saisie_usager!J77&lt;&gt;"",Saisie_usager!J77,"")</f>
        <v/>
      </c>
      <c r="H77" s="312"/>
      <c r="I77" s="313"/>
      <c r="J77" s="208" t="str">
        <f>IF(Saisie_usager!M77&lt;&gt;"",Saisie_usager!M77,"")</f>
        <v/>
      </c>
      <c r="K77" s="68"/>
      <c r="L77" s="151" t="str">
        <f>IF(K77="",Saisie_usager!O77,K77*VLOOKUP($C77,Ref_Invest!$E$3:$K$36,7,FALSE))</f>
        <v/>
      </c>
      <c r="M77" s="144" t="str">
        <f>IF(Saisie_usager!P77&lt;&gt;"",Saisie_usager!P77,"")</f>
        <v/>
      </c>
      <c r="N77" s="4" t="str">
        <f>IF(Saisie_usager!Q77&lt;&gt;"",Saisie_usager!Q77,"")</f>
        <v/>
      </c>
      <c r="O77" s="145" t="str">
        <f>IF(Saisie_usager!R77&lt;&gt;"",Saisie_usager!R77,"")</f>
        <v/>
      </c>
      <c r="P77" s="262" t="str">
        <f>IF(Saisie_usager!F77&lt;&gt;"",Saisie_usager!F77,"")</f>
        <v/>
      </c>
      <c r="Q77" s="314"/>
      <c r="R77" s="314"/>
      <c r="S77" s="260"/>
      <c r="T77" s="317"/>
      <c r="U77" s="318"/>
      <c r="V77" s="319"/>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IF(ISNA(VLOOKUP(P77,Ref_Invest!$E$3:$F$36,2,FALSE)),"",IF(VLOOKUP(P77,Ref_Invest!$E$3:$F$36,2,FALSE)=0,"",VLOOKUP(P77,Ref_Invest!$E$3:$F$36,2,FALSE)))</f>
        <v/>
      </c>
      <c r="AI77" s="152" t="str">
        <f>IF(AH77&gt;0,IF(AG77="","",IF(VLOOKUP(C77,Ref_Invest!$E$3:$P$36,12,FALSE)&lt;AH77,AG77,AG77*AH77/VLOOKUP(C77,Ref_Invest!$E$3:$P$36,12,FALSE))),AG77)</f>
        <v/>
      </c>
      <c r="AJ77" s="149" t="str">
        <f t="shared" si="3"/>
        <v/>
      </c>
      <c r="AK77" s="72" t="str">
        <f>IF(C77="","",IF(ISNA(VLOOKUP(P77,Ref_Invest!$T$3:$U$36,2,FALSE)),"",VLOOKUP(P77,Ref_Invest!$T$3:$U$36,2,FALSE)))</f>
        <v/>
      </c>
      <c r="AL77" s="218" t="str">
        <f>IF(AND(W77&gt;Ref_Invest!$E$57,AA77="",AE77="",AF77&lt;&gt;"OUI"),"XX",IF(AND(W77&gt;Ref_Invest!$E$57,AE77="",AF77&lt;&gt;"OUI"),"XXX",IF(AND(W77&gt;=Ref_Invest!$E$56,AA77="",AF77&lt;&gt;"OUI"),"X","")))</f>
        <v/>
      </c>
      <c r="AM77" s="219" t="str">
        <f t="shared" si="2"/>
        <v/>
      </c>
      <c r="AP77" s="75"/>
      <c r="AQ77" s="310"/>
      <c r="AR77" s="310"/>
      <c r="AS77" s="310"/>
      <c r="AT77" s="310"/>
      <c r="AU77" s="310"/>
      <c r="AV77" s="310"/>
      <c r="AW77" s="310"/>
      <c r="AX77" s="310"/>
      <c r="AY77" s="368"/>
      <c r="AZ77" s="368"/>
      <c r="BJ77" s="75"/>
      <c r="BK77" s="310"/>
      <c r="BL77" s="310"/>
      <c r="BM77" s="310"/>
      <c r="BN77" s="310"/>
      <c r="BO77" s="310"/>
      <c r="BP77" s="310"/>
      <c r="BQ77" s="310"/>
      <c r="BR77" s="310"/>
      <c r="BS77" s="368"/>
      <c r="BT77" s="368"/>
      <c r="BU77" s="368"/>
      <c r="BV77" s="368"/>
      <c r="BW77" s="368"/>
      <c r="BX77" s="368"/>
      <c r="BY77" s="299"/>
    </row>
    <row r="78" spans="1:77">
      <c r="A78" s="96" t="str">
        <f>IF(C78=" ","",VLOOKUP(C78,Ref_Invest!$E$3:$H$38,4,FALSE))</f>
        <v/>
      </c>
      <c r="B78" s="96" t="str">
        <f t="shared" si="0"/>
        <v/>
      </c>
      <c r="C78" s="311" t="str">
        <f>IF(Saisie_usager!F78&lt;&gt;"",Saisie_usager!F78," ")</f>
        <v xml:space="preserve"> </v>
      </c>
      <c r="D78" s="312"/>
      <c r="E78" s="312"/>
      <c r="F78" s="313"/>
      <c r="G78" s="311" t="str">
        <f>IF(Saisie_usager!J78&lt;&gt;"",Saisie_usager!J78,"")</f>
        <v/>
      </c>
      <c r="H78" s="312"/>
      <c r="I78" s="313"/>
      <c r="J78" s="208" t="str">
        <f>IF(Saisie_usager!M78&lt;&gt;"",Saisie_usager!M78,"")</f>
        <v/>
      </c>
      <c r="K78" s="68"/>
      <c r="L78" s="151" t="str">
        <f>IF(K78="",Saisie_usager!O78,K78*VLOOKUP($C78,Ref_Invest!$E$3:$K$36,7,FALSE))</f>
        <v/>
      </c>
      <c r="M78" s="144" t="str">
        <f>IF(Saisie_usager!P78&lt;&gt;"",Saisie_usager!P78,"")</f>
        <v/>
      </c>
      <c r="N78" s="4" t="str">
        <f>IF(Saisie_usager!Q78&lt;&gt;"",Saisie_usager!Q78,"")</f>
        <v/>
      </c>
      <c r="O78" s="145" t="str">
        <f>IF(Saisie_usager!R78&lt;&gt;"",Saisie_usager!R78,"")</f>
        <v/>
      </c>
      <c r="P78" s="262" t="str">
        <f>IF(Saisie_usager!F78&lt;&gt;"",Saisie_usager!F78,"")</f>
        <v/>
      </c>
      <c r="Q78" s="314"/>
      <c r="R78" s="314"/>
      <c r="S78" s="260"/>
      <c r="T78" s="317"/>
      <c r="U78" s="318"/>
      <c r="V78" s="319"/>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IF(ISNA(VLOOKUP(P78,Ref_Invest!$E$3:$F$36,2,FALSE)),"",IF(VLOOKUP(P78,Ref_Invest!$E$3:$F$36,2,FALSE)=0,"",VLOOKUP(P78,Ref_Invest!$E$3:$F$36,2,FALSE)))</f>
        <v/>
      </c>
      <c r="AI78" s="152" t="str">
        <f>IF(AH78&gt;0,IF(AG78="","",IF(VLOOKUP(C78,Ref_Invest!$E$3:$P$36,12,FALSE)&lt;AH78,AG78,AG78*AH78/VLOOKUP(C78,Ref_Invest!$E$3:$P$36,12,FALSE))),AG78)</f>
        <v/>
      </c>
      <c r="AJ78" s="149" t="str">
        <f t="shared" si="3"/>
        <v/>
      </c>
      <c r="AK78" s="72" t="str">
        <f>IF(C78="","",IF(ISNA(VLOOKUP(P78,Ref_Invest!$T$3:$U$36,2,FALSE)),"",VLOOKUP(P78,Ref_Invest!$T$3:$U$36,2,FALSE)))</f>
        <v/>
      </c>
      <c r="AL78" s="218" t="str">
        <f>IF(AND(W78&gt;Ref_Invest!$E$57,AA78="",AE78="",AF78&lt;&gt;"OUI"),"XX",IF(AND(W78&gt;Ref_Invest!$E$57,AE78="",AF78&lt;&gt;"OUI"),"XXX",IF(AND(W78&gt;=Ref_Invest!$E$56,AA78="",AF78&lt;&gt;"OUI"),"X","")))</f>
        <v/>
      </c>
      <c r="AM78" s="219" t="str">
        <f t="shared" si="2"/>
        <v/>
      </c>
      <c r="AP78"/>
      <c r="AQ78"/>
      <c r="AR78"/>
      <c r="AS78"/>
      <c r="AT78"/>
      <c r="BJ78"/>
      <c r="BK78"/>
      <c r="BL78"/>
      <c r="BM78"/>
      <c r="BN78"/>
    </row>
    <row r="79" spans="1:77">
      <c r="A79" s="96" t="str">
        <f>IF(C79=" ","",VLOOKUP(C79,Ref_Invest!$E$3:$H$38,4,FALSE))</f>
        <v/>
      </c>
      <c r="B79" s="96" t="str">
        <f t="shared" si="0"/>
        <v/>
      </c>
      <c r="C79" s="311" t="str">
        <f>IF(Saisie_usager!F79&lt;&gt;"",Saisie_usager!F79," ")</f>
        <v xml:space="preserve"> </v>
      </c>
      <c r="D79" s="312"/>
      <c r="E79" s="312"/>
      <c r="F79" s="313"/>
      <c r="G79" s="311" t="str">
        <f>IF(Saisie_usager!J79&lt;&gt;"",Saisie_usager!J79,"")</f>
        <v/>
      </c>
      <c r="H79" s="312"/>
      <c r="I79" s="313"/>
      <c r="J79" s="208" t="str">
        <f>IF(Saisie_usager!M79&lt;&gt;"",Saisie_usager!M79,"")</f>
        <v/>
      </c>
      <c r="K79" s="68"/>
      <c r="L79" s="151" t="str">
        <f>IF(K79="",Saisie_usager!O79,K79*VLOOKUP($C79,Ref_Invest!$E$3:$K$36,7,FALSE))</f>
        <v/>
      </c>
      <c r="M79" s="144" t="str">
        <f>IF(Saisie_usager!P79&lt;&gt;"",Saisie_usager!P79,"")</f>
        <v/>
      </c>
      <c r="N79" s="4" t="str">
        <f>IF(Saisie_usager!Q79&lt;&gt;"",Saisie_usager!Q79,"")</f>
        <v/>
      </c>
      <c r="O79" s="145" t="str">
        <f>IF(Saisie_usager!R79&lt;&gt;"",Saisie_usager!R79,"")</f>
        <v/>
      </c>
      <c r="P79" s="262" t="str">
        <f>IF(Saisie_usager!F79&lt;&gt;"",Saisie_usager!F79,"")</f>
        <v/>
      </c>
      <c r="Q79" s="314"/>
      <c r="R79" s="314"/>
      <c r="S79" s="260"/>
      <c r="T79" s="317"/>
      <c r="U79" s="318"/>
      <c r="V79" s="319"/>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IF(ISNA(VLOOKUP(P79,Ref_Invest!$E$3:$F$36,2,FALSE)),"",IF(VLOOKUP(P79,Ref_Invest!$E$3:$F$36,2,FALSE)=0,"",VLOOKUP(P79,Ref_Invest!$E$3:$F$36,2,FALSE)))</f>
        <v/>
      </c>
      <c r="AI79" s="152" t="str">
        <f>IF(AH79&gt;0,IF(AG79="","",IF(VLOOKUP(C79,Ref_Invest!$E$3:$P$36,12,FALSE)&lt;AH79,AG79,AG79*AH79/VLOOKUP(C79,Ref_Invest!$E$3:$P$36,12,FALSE))),AG79)</f>
        <v/>
      </c>
      <c r="AJ79" s="149" t="str">
        <f t="shared" si="3"/>
        <v/>
      </c>
      <c r="AK79" s="72" t="str">
        <f>IF(C79="","",IF(ISNA(VLOOKUP(P79,Ref_Invest!$T$3:$U$36,2,FALSE)),"",VLOOKUP(P79,Ref_Invest!$T$3:$U$36,2,FALSE)))</f>
        <v/>
      </c>
      <c r="AL79" s="218" t="str">
        <f>IF(AND(W79&gt;Ref_Invest!$E$57,AA79="",AE79="",AF79&lt;&gt;"OUI"),"XX",IF(AND(W79&gt;Ref_Invest!$E$57,AE79="",AF79&lt;&gt;"OUI"),"XXX",IF(AND(W79&gt;=Ref_Invest!$E$56,AA79="",AF79&lt;&gt;"OUI"),"X","")))</f>
        <v/>
      </c>
      <c r="AM79" s="219" t="str">
        <f t="shared" si="2"/>
        <v/>
      </c>
      <c r="AP79"/>
      <c r="AQ79"/>
      <c r="AR79"/>
      <c r="AS79"/>
      <c r="AT79"/>
      <c r="BJ79"/>
      <c r="BK79"/>
      <c r="BL79"/>
      <c r="BM79"/>
      <c r="BN79"/>
    </row>
    <row r="80" spans="1:77">
      <c r="A80" s="96" t="str">
        <f>IF(C80=" ","",VLOOKUP(C80,Ref_Invest!$E$3:$H$38,4,FALSE))</f>
        <v/>
      </c>
      <c r="B80" s="96" t="str">
        <f t="shared" si="0"/>
        <v/>
      </c>
      <c r="C80" s="311" t="str">
        <f>IF(Saisie_usager!F80&lt;&gt;"",Saisie_usager!F80," ")</f>
        <v xml:space="preserve"> </v>
      </c>
      <c r="D80" s="312"/>
      <c r="E80" s="312"/>
      <c r="F80" s="313"/>
      <c r="G80" s="311" t="str">
        <f>IF(Saisie_usager!J80&lt;&gt;"",Saisie_usager!J80,"")</f>
        <v/>
      </c>
      <c r="H80" s="312"/>
      <c r="I80" s="313"/>
      <c r="J80" s="208" t="str">
        <f>IF(Saisie_usager!M80&lt;&gt;"",Saisie_usager!M80,"")</f>
        <v/>
      </c>
      <c r="K80" s="68"/>
      <c r="L80" s="151" t="str">
        <f>IF(K80="",Saisie_usager!O80,K80*VLOOKUP($C80,Ref_Invest!$E$3:$K$36,7,FALSE))</f>
        <v/>
      </c>
      <c r="M80" s="144" t="str">
        <f>IF(Saisie_usager!P80&lt;&gt;"",Saisie_usager!P80,"")</f>
        <v/>
      </c>
      <c r="N80" s="4" t="str">
        <f>IF(Saisie_usager!Q80&lt;&gt;"",Saisie_usager!Q80,"")</f>
        <v/>
      </c>
      <c r="O80" s="145" t="str">
        <f>IF(Saisie_usager!R80&lt;&gt;"",Saisie_usager!R80,"")</f>
        <v/>
      </c>
      <c r="P80" s="262" t="str">
        <f>IF(Saisie_usager!F80&lt;&gt;"",Saisie_usager!F80,"")</f>
        <v/>
      </c>
      <c r="Q80" s="314"/>
      <c r="R80" s="314"/>
      <c r="S80" s="260"/>
      <c r="T80" s="317"/>
      <c r="U80" s="318"/>
      <c r="V80" s="319"/>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IF(ISNA(VLOOKUP(P80,Ref_Invest!$E$3:$F$36,2,FALSE)),"",IF(VLOOKUP(P80,Ref_Invest!$E$3:$F$36,2,FALSE)=0,"",VLOOKUP(P80,Ref_Invest!$E$3:$F$36,2,FALSE)))</f>
        <v/>
      </c>
      <c r="AI80" s="152" t="str">
        <f>IF(AH80&gt;0,IF(AG80="","",IF(VLOOKUP(C80,Ref_Invest!$E$3:$P$36,12,FALSE)&lt;AH80,AG80,AG80*AH80/VLOOKUP(C80,Ref_Invest!$E$3:$P$36,12,FALSE))),AG80)</f>
        <v/>
      </c>
      <c r="AJ80" s="149" t="str">
        <f t="shared" si="3"/>
        <v/>
      </c>
      <c r="AK80" s="72" t="str">
        <f>IF(C80="","",IF(ISNA(VLOOKUP(P80,Ref_Invest!$T$3:$U$36,2,FALSE)),"",VLOOKUP(P80,Ref_Invest!$T$3:$U$36,2,FALSE)))</f>
        <v/>
      </c>
      <c r="AL80" s="218" t="str">
        <f>IF(AND(W80&gt;Ref_Invest!$E$57,AA80="",AE80="",AF80&lt;&gt;"OUI"),"XX",IF(AND(W80&gt;Ref_Invest!$E$57,AE80="",AF80&lt;&gt;"OUI"),"XXX",IF(AND(W80&gt;=Ref_Invest!$E$56,AA80="",AF80&lt;&gt;"OUI"),"X","")))</f>
        <v/>
      </c>
      <c r="AM80" s="219" t="str">
        <f t="shared" si="2"/>
        <v/>
      </c>
    </row>
    <row r="81" spans="1:39">
      <c r="A81" s="96" t="str">
        <f>IF(C81=" ","",VLOOKUP(C81,Ref_Invest!$E$3:$H$38,4,FALSE))</f>
        <v/>
      </c>
      <c r="B81" s="96" t="str">
        <f t="shared" si="0"/>
        <v/>
      </c>
      <c r="C81" s="311" t="str">
        <f>IF(Saisie_usager!F81&lt;&gt;"",Saisie_usager!F81," ")</f>
        <v xml:space="preserve"> </v>
      </c>
      <c r="D81" s="312"/>
      <c r="E81" s="312"/>
      <c r="F81" s="313"/>
      <c r="G81" s="311" t="str">
        <f>IF(Saisie_usager!J81&lt;&gt;"",Saisie_usager!J81,"")</f>
        <v/>
      </c>
      <c r="H81" s="312"/>
      <c r="I81" s="313"/>
      <c r="J81" s="208" t="str">
        <f>IF(Saisie_usager!M81&lt;&gt;"",Saisie_usager!M81,"")</f>
        <v/>
      </c>
      <c r="K81" s="68"/>
      <c r="L81" s="151" t="str">
        <f>IF(K81="",Saisie_usager!O81,K81*VLOOKUP($C81,Ref_Invest!$E$3:$K$36,7,FALSE))</f>
        <v/>
      </c>
      <c r="M81" s="144" t="str">
        <f>IF(Saisie_usager!P81&lt;&gt;"",Saisie_usager!P81,"")</f>
        <v/>
      </c>
      <c r="N81" s="4" t="str">
        <f>IF(Saisie_usager!Q81&lt;&gt;"",Saisie_usager!Q81,"")</f>
        <v/>
      </c>
      <c r="O81" s="145" t="str">
        <f>IF(Saisie_usager!R81&lt;&gt;"",Saisie_usager!R81,"")</f>
        <v/>
      </c>
      <c r="P81" s="262" t="str">
        <f>IF(Saisie_usager!F81&lt;&gt;"",Saisie_usager!F81,"")</f>
        <v/>
      </c>
      <c r="Q81" s="314"/>
      <c r="R81" s="314"/>
      <c r="S81" s="260"/>
      <c r="T81" s="317"/>
      <c r="U81" s="318"/>
      <c r="V81" s="319"/>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IF(ISNA(VLOOKUP(P81,Ref_Invest!$E$3:$F$36,2,FALSE)),"",IF(VLOOKUP(P81,Ref_Invest!$E$3:$F$36,2,FALSE)=0,"",VLOOKUP(P81,Ref_Invest!$E$3:$F$36,2,FALSE)))</f>
        <v/>
      </c>
      <c r="AI81" s="152" t="str">
        <f>IF(AH81&gt;0,IF(AG81="","",IF(VLOOKUP(C81,Ref_Invest!$E$3:$P$36,12,FALSE)&lt;AH81,AG81,AG81*AH81/VLOOKUP(C81,Ref_Invest!$E$3:$P$36,12,FALSE))),AG81)</f>
        <v/>
      </c>
      <c r="AJ81" s="149" t="str">
        <f t="shared" si="3"/>
        <v/>
      </c>
      <c r="AK81" s="72" t="str">
        <f>IF(C81="","",IF(ISNA(VLOOKUP(P81,Ref_Invest!$T$3:$U$36,2,FALSE)),"",VLOOKUP(P81,Ref_Invest!$T$3:$U$36,2,FALSE)))</f>
        <v/>
      </c>
      <c r="AL81" s="218" t="str">
        <f>IF(AND(W81&gt;Ref_Invest!$E$57,AA81="",AE81="",AF81&lt;&gt;"OUI"),"XX",IF(AND(W81&gt;Ref_Invest!$E$57,AE81="",AF81&lt;&gt;"OUI"),"XXX",IF(AND(W81&gt;=Ref_Invest!$E$56,AA81="",AF81&lt;&gt;"OUI"),"X","")))</f>
        <v/>
      </c>
      <c r="AM81" s="219" t="str">
        <f t="shared" si="2"/>
        <v/>
      </c>
    </row>
    <row r="82" spans="1:39">
      <c r="A82" s="96" t="str">
        <f>IF(C82=" ","",VLOOKUP(C82,Ref_Invest!$E$3:$H$38,4,FALSE))</f>
        <v/>
      </c>
      <c r="B82" s="96" t="str">
        <f t="shared" si="0"/>
        <v/>
      </c>
      <c r="C82" s="311" t="str">
        <f>IF(Saisie_usager!F82&lt;&gt;"",Saisie_usager!F82," ")</f>
        <v xml:space="preserve"> </v>
      </c>
      <c r="D82" s="312"/>
      <c r="E82" s="312"/>
      <c r="F82" s="313"/>
      <c r="G82" s="311" t="str">
        <f>IF(Saisie_usager!J82&lt;&gt;"",Saisie_usager!J82,"")</f>
        <v/>
      </c>
      <c r="H82" s="312"/>
      <c r="I82" s="313"/>
      <c r="J82" s="208" t="str">
        <f>IF(Saisie_usager!M82&lt;&gt;"",Saisie_usager!M82,"")</f>
        <v/>
      </c>
      <c r="K82" s="68"/>
      <c r="L82" s="151" t="str">
        <f>IF(K82="",Saisie_usager!O82,K82*VLOOKUP($C82,Ref_Invest!$E$3:$K$36,7,FALSE))</f>
        <v/>
      </c>
      <c r="M82" s="144" t="str">
        <f>IF(Saisie_usager!P82&lt;&gt;"",Saisie_usager!P82,"")</f>
        <v/>
      </c>
      <c r="N82" s="4" t="str">
        <f>IF(Saisie_usager!Q82&lt;&gt;"",Saisie_usager!Q82,"")</f>
        <v/>
      </c>
      <c r="O82" s="145" t="str">
        <f>IF(Saisie_usager!R82&lt;&gt;"",Saisie_usager!R82,"")</f>
        <v/>
      </c>
      <c r="P82" s="262" t="str">
        <f>IF(Saisie_usager!F82&lt;&gt;"",Saisie_usager!F82,"")</f>
        <v/>
      </c>
      <c r="Q82" s="314"/>
      <c r="R82" s="314"/>
      <c r="S82" s="260"/>
      <c r="T82" s="317"/>
      <c r="U82" s="318"/>
      <c r="V82" s="319"/>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IF(ISNA(VLOOKUP(P82,Ref_Invest!$E$3:$F$36,2,FALSE)),"",IF(VLOOKUP(P82,Ref_Invest!$E$3:$F$36,2,FALSE)=0,"",VLOOKUP(P82,Ref_Invest!$E$3:$F$36,2,FALSE)))</f>
        <v/>
      </c>
      <c r="AI82" s="152" t="str">
        <f>IF(AH82&gt;0,IF(AG82="","",IF(VLOOKUP(C82,Ref_Invest!$E$3:$P$36,12,FALSE)&lt;AH82,AG82,AG82*AH82/VLOOKUP(C82,Ref_Invest!$E$3:$P$36,12,FALSE))),AG82)</f>
        <v/>
      </c>
      <c r="AJ82" s="149" t="str">
        <f t="shared" si="3"/>
        <v/>
      </c>
      <c r="AK82" s="72" t="str">
        <f>IF(C82="","",IF(ISNA(VLOOKUP(P82,Ref_Invest!$T$3:$U$36,2,FALSE)),"",VLOOKUP(P82,Ref_Invest!$T$3:$U$36,2,FALSE)))</f>
        <v/>
      </c>
      <c r="AL82" s="218" t="str">
        <f>IF(AND(W82&gt;Ref_Invest!$E$57,AA82="",AE82="",AF82&lt;&gt;"OUI"),"XX",IF(AND(W82&gt;Ref_Invest!$E$57,AE82="",AF82&lt;&gt;"OUI"),"XXX",IF(AND(W82&gt;=Ref_Invest!$E$56,AA82="",AF82&lt;&gt;"OUI"),"X","")))</f>
        <v/>
      </c>
      <c r="AM82" s="219" t="str">
        <f t="shared" si="2"/>
        <v/>
      </c>
    </row>
    <row r="83" spans="1:39">
      <c r="A83" s="96" t="str">
        <f>IF(C83=" ","",VLOOKUP(C83,Ref_Invest!$E$3:$H$38,4,FALSE))</f>
        <v/>
      </c>
      <c r="B83" s="96" t="str">
        <f t="shared" si="0"/>
        <v/>
      </c>
      <c r="C83" s="311" t="str">
        <f>IF(Saisie_usager!F83&lt;&gt;"",Saisie_usager!F83," ")</f>
        <v xml:space="preserve"> </v>
      </c>
      <c r="D83" s="312"/>
      <c r="E83" s="312"/>
      <c r="F83" s="313"/>
      <c r="G83" s="311" t="str">
        <f>IF(Saisie_usager!J83&lt;&gt;"",Saisie_usager!J83,"")</f>
        <v/>
      </c>
      <c r="H83" s="312"/>
      <c r="I83" s="313"/>
      <c r="J83" s="208" t="str">
        <f>IF(Saisie_usager!M83&lt;&gt;"",Saisie_usager!M83,"")</f>
        <v/>
      </c>
      <c r="K83" s="68"/>
      <c r="L83" s="151" t="str">
        <f>IF(K83="",Saisie_usager!O83,K83*VLOOKUP($C83,Ref_Invest!$E$3:$K$36,7,FALSE))</f>
        <v/>
      </c>
      <c r="M83" s="144" t="str">
        <f>IF(Saisie_usager!P83&lt;&gt;"",Saisie_usager!P83,"")</f>
        <v/>
      </c>
      <c r="N83" s="4" t="str">
        <f>IF(Saisie_usager!Q83&lt;&gt;"",Saisie_usager!Q83,"")</f>
        <v/>
      </c>
      <c r="O83" s="145" t="str">
        <f>IF(Saisie_usager!R83&lt;&gt;"",Saisie_usager!R83,"")</f>
        <v/>
      </c>
      <c r="P83" s="262" t="str">
        <f>IF(Saisie_usager!F83&lt;&gt;"",Saisie_usager!F83,"")</f>
        <v/>
      </c>
      <c r="Q83" s="314"/>
      <c r="R83" s="314"/>
      <c r="S83" s="260"/>
      <c r="T83" s="317"/>
      <c r="U83" s="318"/>
      <c r="V83" s="319"/>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IF(ISNA(VLOOKUP(P83,Ref_Invest!$E$3:$F$36,2,FALSE)),"",IF(VLOOKUP(P83,Ref_Invest!$E$3:$F$36,2,FALSE)=0,"",VLOOKUP(P83,Ref_Invest!$E$3:$F$36,2,FALSE)))</f>
        <v/>
      </c>
      <c r="AI83" s="152" t="str">
        <f>IF(AH83&gt;0,IF(AG83="","",IF(VLOOKUP(C83,Ref_Invest!$E$3:$P$36,12,FALSE)&lt;AH83,AG83,AG83*AH83/VLOOKUP(C83,Ref_Invest!$E$3:$P$36,12,FALSE))),AG83)</f>
        <v/>
      </c>
      <c r="AJ83" s="149" t="str">
        <f t="shared" si="3"/>
        <v/>
      </c>
      <c r="AK83" s="72" t="str">
        <f>IF(C83="","",IF(ISNA(VLOOKUP(P83,Ref_Invest!$T$3:$U$36,2,FALSE)),"",VLOOKUP(P83,Ref_Invest!$T$3:$U$36,2,FALSE)))</f>
        <v/>
      </c>
      <c r="AL83" s="218" t="str">
        <f>IF(AND(W83&gt;Ref_Invest!$E$57,AA83="",AE83="",AF83&lt;&gt;"OUI"),"XX",IF(AND(W83&gt;Ref_Invest!$E$57,AE83="",AF83&lt;&gt;"OUI"),"XXX",IF(AND(W83&gt;=Ref_Invest!$E$56,AA83="",AF83&lt;&gt;"OUI"),"X","")))</f>
        <v/>
      </c>
      <c r="AM83" s="219" t="str">
        <f t="shared" si="2"/>
        <v/>
      </c>
    </row>
    <row r="84" spans="1:39">
      <c r="A84" s="96" t="str">
        <f>IF(C84=" ","",VLOOKUP(C84,Ref_Invest!$E$3:$H$38,4,FALSE))</f>
        <v/>
      </c>
      <c r="B84" s="96" t="str">
        <f t="shared" si="0"/>
        <v/>
      </c>
      <c r="C84" s="311" t="str">
        <f>IF(Saisie_usager!F84&lt;&gt;"",Saisie_usager!F84," ")</f>
        <v xml:space="preserve"> </v>
      </c>
      <c r="D84" s="312"/>
      <c r="E84" s="312"/>
      <c r="F84" s="313"/>
      <c r="G84" s="311" t="str">
        <f>IF(Saisie_usager!J84&lt;&gt;"",Saisie_usager!J84,"")</f>
        <v/>
      </c>
      <c r="H84" s="312"/>
      <c r="I84" s="313"/>
      <c r="J84" s="208" t="str">
        <f>IF(Saisie_usager!M84&lt;&gt;"",Saisie_usager!M84,"")</f>
        <v/>
      </c>
      <c r="K84" s="68"/>
      <c r="L84" s="151" t="str">
        <f>IF(K84="",Saisie_usager!O84,K84*VLOOKUP($C84,Ref_Invest!$E$3:$K$36,7,FALSE))</f>
        <v/>
      </c>
      <c r="M84" s="144" t="str">
        <f>IF(Saisie_usager!P84&lt;&gt;"",Saisie_usager!P84,"")</f>
        <v/>
      </c>
      <c r="N84" s="4" t="str">
        <f>IF(Saisie_usager!Q84&lt;&gt;"",Saisie_usager!Q84,"")</f>
        <v/>
      </c>
      <c r="O84" s="145" t="str">
        <f>IF(Saisie_usager!R84&lt;&gt;"",Saisie_usager!R84,"")</f>
        <v/>
      </c>
      <c r="P84" s="262" t="str">
        <f>IF(Saisie_usager!F84&lt;&gt;"",Saisie_usager!F84,"")</f>
        <v/>
      </c>
      <c r="Q84" s="314"/>
      <c r="R84" s="314"/>
      <c r="S84" s="260"/>
      <c r="T84" s="317"/>
      <c r="U84" s="318"/>
      <c r="V84" s="319"/>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IF(ISNA(VLOOKUP(P84,Ref_Invest!$E$3:$F$36,2,FALSE)),"",IF(VLOOKUP(P84,Ref_Invest!$E$3:$F$36,2,FALSE)=0,"",VLOOKUP(P84,Ref_Invest!$E$3:$F$36,2,FALSE)))</f>
        <v/>
      </c>
      <c r="AI84" s="152" t="str">
        <f>IF(AH84&gt;0,IF(AG84="","",IF(VLOOKUP(C84,Ref_Invest!$E$3:$P$36,12,FALSE)&lt;AH84,AG84,AG84*AH84/VLOOKUP(C84,Ref_Invest!$E$3:$P$36,12,FALSE))),AG84)</f>
        <v/>
      </c>
      <c r="AJ84" s="149" t="str">
        <f t="shared" si="3"/>
        <v/>
      </c>
      <c r="AK84" s="72" t="str">
        <f>IF(C84="","",IF(ISNA(VLOOKUP(P84,Ref_Invest!$T$3:$U$36,2,FALSE)),"",VLOOKUP(P84,Ref_Invest!$T$3:$U$36,2,FALSE)))</f>
        <v/>
      </c>
      <c r="AL84" s="218" t="str">
        <f>IF(AND(W84&gt;Ref_Invest!$E$57,AA84="",AE84="",AF84&lt;&gt;"OUI"),"XX",IF(AND(W84&gt;Ref_Invest!$E$57,AE84="",AF84&lt;&gt;"OUI"),"XXX",IF(AND(W84&gt;=Ref_Invest!$E$56,AA84="",AF84&lt;&gt;"OUI"),"X","")))</f>
        <v/>
      </c>
      <c r="AM84" s="219" t="str">
        <f t="shared" si="2"/>
        <v/>
      </c>
    </row>
    <row r="85" spans="1:39">
      <c r="A85" s="96" t="str">
        <f>IF(C85=" ","",VLOOKUP(C85,Ref_Invest!$E$3:$H$38,4,FALSE))</f>
        <v/>
      </c>
      <c r="B85" s="96" t="str">
        <f t="shared" ref="B85:B120" si="32">IF(C85&lt;&gt;" ",1+B84,"")</f>
        <v/>
      </c>
      <c r="C85" s="311" t="str">
        <f>IF(Saisie_usager!F85&lt;&gt;"",Saisie_usager!F85," ")</f>
        <v xml:space="preserve"> </v>
      </c>
      <c r="D85" s="312"/>
      <c r="E85" s="312"/>
      <c r="F85" s="313"/>
      <c r="G85" s="311" t="str">
        <f>IF(Saisie_usager!J85&lt;&gt;"",Saisie_usager!J85,"")</f>
        <v/>
      </c>
      <c r="H85" s="312"/>
      <c r="I85" s="313"/>
      <c r="J85" s="208" t="str">
        <f>IF(Saisie_usager!M85&lt;&gt;"",Saisie_usager!M85,"")</f>
        <v/>
      </c>
      <c r="K85" s="68"/>
      <c r="L85" s="151" t="str">
        <f>IF(K85="",Saisie_usager!O85,K85*VLOOKUP($C85,Ref_Invest!$E$3:$K$36,7,FALSE))</f>
        <v/>
      </c>
      <c r="M85" s="144" t="str">
        <f>IF(Saisie_usager!P85&lt;&gt;"",Saisie_usager!P85,"")</f>
        <v/>
      </c>
      <c r="N85" s="4" t="str">
        <f>IF(Saisie_usager!Q85&lt;&gt;"",Saisie_usager!Q85,"")</f>
        <v/>
      </c>
      <c r="O85" s="145" t="str">
        <f>IF(Saisie_usager!R85&lt;&gt;"",Saisie_usager!R85,"")</f>
        <v/>
      </c>
      <c r="P85" s="262" t="str">
        <f>IF(Saisie_usager!F85&lt;&gt;"",Saisie_usager!F85,"")</f>
        <v/>
      </c>
      <c r="Q85" s="314"/>
      <c r="R85" s="314"/>
      <c r="S85" s="260"/>
      <c r="T85" s="317"/>
      <c r="U85" s="318"/>
      <c r="V85" s="319"/>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IF(ISNA(VLOOKUP(P85,Ref_Invest!$E$3:$F$36,2,FALSE)),"",IF(VLOOKUP(P85,Ref_Invest!$E$3:$F$36,2,FALSE)=0,"",VLOOKUP(P85,Ref_Invest!$E$3:$F$36,2,FALSE)))</f>
        <v/>
      </c>
      <c r="AI85" s="152" t="str">
        <f>IF(AH85&gt;0,IF(AG85="","",IF(VLOOKUP(C85,Ref_Invest!$E$3:$P$36,12,FALSE)&lt;AH85,AG85,AG85*AH85/VLOOKUP(C85,Ref_Invest!$E$3:$P$36,12,FALSE))),AG85)</f>
        <v/>
      </c>
      <c r="AJ85" s="149" t="str">
        <f t="shared" si="3"/>
        <v/>
      </c>
      <c r="AK85" s="72" t="str">
        <f>IF(C85="","",IF(ISNA(VLOOKUP(P85,Ref_Invest!$T$3:$U$36,2,FALSE)),"",VLOOKUP(P85,Ref_Invest!$T$3:$U$36,2,FALSE)))</f>
        <v/>
      </c>
      <c r="AL85" s="218" t="str">
        <f>IF(AND(W85&gt;Ref_Invest!$E$57,AA85="",AE85="",AF85&lt;&gt;"OUI"),"XX",IF(AND(W85&gt;Ref_Invest!$E$57,AE85="",AF85&lt;&gt;"OUI"),"XXX",IF(AND(W85&gt;=Ref_Invest!$E$56,AA85="",AF85&lt;&gt;"OUI"),"X","")))</f>
        <v/>
      </c>
      <c r="AM85" s="219" t="str">
        <f t="shared" ref="AM85:AM120" si="34">IF(LEFT(P85,10)="Couverture","C","")&amp;IF(K85&gt;J85,"P","")</f>
        <v/>
      </c>
    </row>
    <row r="86" spans="1:39">
      <c r="A86" s="96" t="str">
        <f>IF(C86=" ","",VLOOKUP(C86,Ref_Invest!$E$3:$H$38,4,FALSE))</f>
        <v/>
      </c>
      <c r="B86" s="96" t="str">
        <f t="shared" si="32"/>
        <v/>
      </c>
      <c r="C86" s="311" t="str">
        <f>IF(Saisie_usager!F86&lt;&gt;"",Saisie_usager!F86," ")</f>
        <v xml:space="preserve"> </v>
      </c>
      <c r="D86" s="312"/>
      <c r="E86" s="312"/>
      <c r="F86" s="313"/>
      <c r="G86" s="311" t="str">
        <f>IF(Saisie_usager!J86&lt;&gt;"",Saisie_usager!J86,"")</f>
        <v/>
      </c>
      <c r="H86" s="312"/>
      <c r="I86" s="313"/>
      <c r="J86" s="208" t="str">
        <f>IF(Saisie_usager!M86&lt;&gt;"",Saisie_usager!M86,"")</f>
        <v/>
      </c>
      <c r="K86" s="68"/>
      <c r="L86" s="151" t="str">
        <f>IF(K86="",Saisie_usager!O86,K86*VLOOKUP($C86,Ref_Invest!$E$3:$K$36,7,FALSE))</f>
        <v/>
      </c>
      <c r="M86" s="144" t="str">
        <f>IF(Saisie_usager!P86&lt;&gt;"",Saisie_usager!P86,"")</f>
        <v/>
      </c>
      <c r="N86" s="4" t="str">
        <f>IF(Saisie_usager!Q86&lt;&gt;"",Saisie_usager!Q86,"")</f>
        <v/>
      </c>
      <c r="O86" s="145" t="str">
        <f>IF(Saisie_usager!R86&lt;&gt;"",Saisie_usager!R86,"")</f>
        <v/>
      </c>
      <c r="P86" s="262" t="str">
        <f>IF(Saisie_usager!F86&lt;&gt;"",Saisie_usager!F86,"")</f>
        <v/>
      </c>
      <c r="Q86" s="314"/>
      <c r="R86" s="314"/>
      <c r="S86" s="260"/>
      <c r="T86" s="317"/>
      <c r="U86" s="318"/>
      <c r="V86" s="319"/>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IF(ISNA(VLOOKUP(P86,Ref_Invest!$E$3:$F$36,2,FALSE)),"",IF(VLOOKUP(P86,Ref_Invest!$E$3:$F$36,2,FALSE)=0,"",VLOOKUP(P86,Ref_Invest!$E$3:$F$36,2,FALSE)))</f>
        <v/>
      </c>
      <c r="AI86" s="152" t="str">
        <f>IF(AH86&gt;0,IF(AG86="","",IF(VLOOKUP(C86,Ref_Invest!$E$3:$P$36,12,FALSE)&lt;AH86,AG86,AG86*AH86/VLOOKUP(C86,Ref_Invest!$E$3:$P$36,12,FALSE))),AG86)</f>
        <v/>
      </c>
      <c r="AJ86" s="149" t="str">
        <f t="shared" ref="AJ86:AJ120" si="35">IF(AI86="","",IF(A86&lt;&gt;"i",AI86*$AJ$17/$AI$17,AI86/$AI$15*$AJ$16))</f>
        <v/>
      </c>
      <c r="AK86" s="72" t="str">
        <f>IF(C86="","",IF(ISNA(VLOOKUP(P86,Ref_Invest!$T$3:$U$36,2,FALSE)),"",VLOOKUP(P86,Ref_Invest!$T$3:$U$36,2,FALSE)))</f>
        <v/>
      </c>
      <c r="AL86" s="218" t="str">
        <f>IF(AND(W86&gt;Ref_Invest!$E$57,AA86="",AE86="",AF86&lt;&gt;"OUI"),"XX",IF(AND(W86&gt;Ref_Invest!$E$57,AE86="",AF86&lt;&gt;"OUI"),"XXX",IF(AND(W86&gt;=Ref_Invest!$E$56,AA86="",AF86&lt;&gt;"OUI"),"X","")))</f>
        <v/>
      </c>
      <c r="AM86" s="219" t="str">
        <f t="shared" si="34"/>
        <v/>
      </c>
    </row>
    <row r="87" spans="1:39">
      <c r="A87" s="96" t="str">
        <f>IF(C87=" ","",VLOOKUP(C87,Ref_Invest!$E$3:$H$38,4,FALSE))</f>
        <v/>
      </c>
      <c r="B87" s="96" t="str">
        <f t="shared" si="32"/>
        <v/>
      </c>
      <c r="C87" s="311" t="str">
        <f>IF(Saisie_usager!F87&lt;&gt;"",Saisie_usager!F87," ")</f>
        <v xml:space="preserve"> </v>
      </c>
      <c r="D87" s="312"/>
      <c r="E87" s="312"/>
      <c r="F87" s="313"/>
      <c r="G87" s="311" t="str">
        <f>IF(Saisie_usager!J87&lt;&gt;"",Saisie_usager!J87,"")</f>
        <v/>
      </c>
      <c r="H87" s="312"/>
      <c r="I87" s="313"/>
      <c r="J87" s="208" t="str">
        <f>IF(Saisie_usager!M87&lt;&gt;"",Saisie_usager!M87,"")</f>
        <v/>
      </c>
      <c r="K87" s="68"/>
      <c r="L87" s="151" t="str">
        <f>IF(K87="",Saisie_usager!O87,K87*VLOOKUP($C87,Ref_Invest!$E$3:$K$36,7,FALSE))</f>
        <v/>
      </c>
      <c r="M87" s="144" t="str">
        <f>IF(Saisie_usager!P87&lt;&gt;"",Saisie_usager!P87,"")</f>
        <v/>
      </c>
      <c r="N87" s="4" t="str">
        <f>IF(Saisie_usager!Q87&lt;&gt;"",Saisie_usager!Q87,"")</f>
        <v/>
      </c>
      <c r="O87" s="145" t="str">
        <f>IF(Saisie_usager!R87&lt;&gt;"",Saisie_usager!R87,"")</f>
        <v/>
      </c>
      <c r="P87" s="262" t="str">
        <f>IF(Saisie_usager!F87&lt;&gt;"",Saisie_usager!F87,"")</f>
        <v/>
      </c>
      <c r="Q87" s="314"/>
      <c r="R87" s="314"/>
      <c r="S87" s="260"/>
      <c r="T87" s="317"/>
      <c r="U87" s="318"/>
      <c r="V87" s="319"/>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IF(ISNA(VLOOKUP(P87,Ref_Invest!$E$3:$F$36,2,FALSE)),"",IF(VLOOKUP(P87,Ref_Invest!$E$3:$F$36,2,FALSE)=0,"",VLOOKUP(P87,Ref_Invest!$E$3:$F$36,2,FALSE)))</f>
        <v/>
      </c>
      <c r="AI87" s="152" t="str">
        <f>IF(AH87&gt;0,IF(AG87="","",IF(VLOOKUP(C87,Ref_Invest!$E$3:$P$36,12,FALSE)&lt;AH87,AG87,AG87*AH87/VLOOKUP(C87,Ref_Invest!$E$3:$P$36,12,FALSE))),AG87)</f>
        <v/>
      </c>
      <c r="AJ87" s="149" t="str">
        <f t="shared" si="35"/>
        <v/>
      </c>
      <c r="AK87" s="72" t="str">
        <f>IF(C87="","",IF(ISNA(VLOOKUP(P87,Ref_Invest!$T$3:$U$36,2,FALSE)),"",VLOOKUP(P87,Ref_Invest!$T$3:$U$36,2,FALSE)))</f>
        <v/>
      </c>
      <c r="AL87" s="218" t="str">
        <f>IF(AND(W87&gt;Ref_Invest!$E$57,AA87="",AE87="",AF87&lt;&gt;"OUI"),"XX",IF(AND(W87&gt;Ref_Invest!$E$57,AE87="",AF87&lt;&gt;"OUI"),"XXX",IF(AND(W87&gt;=Ref_Invest!$E$56,AA87="",AF87&lt;&gt;"OUI"),"X","")))</f>
        <v/>
      </c>
      <c r="AM87" s="219" t="str">
        <f t="shared" si="34"/>
        <v/>
      </c>
    </row>
    <row r="88" spans="1:39">
      <c r="A88" s="96" t="str">
        <f>IF(C88=" ","",VLOOKUP(C88,Ref_Invest!$E$3:$H$38,4,FALSE))</f>
        <v/>
      </c>
      <c r="B88" s="96" t="str">
        <f t="shared" si="32"/>
        <v/>
      </c>
      <c r="C88" s="311" t="str">
        <f>IF(Saisie_usager!F88&lt;&gt;"",Saisie_usager!F88," ")</f>
        <v xml:space="preserve"> </v>
      </c>
      <c r="D88" s="312"/>
      <c r="E88" s="312"/>
      <c r="F88" s="313"/>
      <c r="G88" s="311" t="str">
        <f>IF(Saisie_usager!J88&lt;&gt;"",Saisie_usager!J88,"")</f>
        <v/>
      </c>
      <c r="H88" s="312"/>
      <c r="I88" s="313"/>
      <c r="J88" s="208" t="str">
        <f>IF(Saisie_usager!M88&lt;&gt;"",Saisie_usager!M88,"")</f>
        <v/>
      </c>
      <c r="K88" s="68"/>
      <c r="L88" s="151" t="str">
        <f>IF(K88="",Saisie_usager!O88,K88*VLOOKUP($C88,Ref_Invest!$E$3:$K$36,7,FALSE))</f>
        <v/>
      </c>
      <c r="M88" s="144" t="str">
        <f>IF(Saisie_usager!P88&lt;&gt;"",Saisie_usager!P88,"")</f>
        <v/>
      </c>
      <c r="N88" s="4" t="str">
        <f>IF(Saisie_usager!Q88&lt;&gt;"",Saisie_usager!Q88,"")</f>
        <v/>
      </c>
      <c r="O88" s="145" t="str">
        <f>IF(Saisie_usager!R88&lt;&gt;"",Saisie_usager!R88,"")</f>
        <v/>
      </c>
      <c r="P88" s="262" t="str">
        <f>IF(Saisie_usager!F88&lt;&gt;"",Saisie_usager!F88,"")</f>
        <v/>
      </c>
      <c r="Q88" s="314"/>
      <c r="R88" s="314"/>
      <c r="S88" s="260"/>
      <c r="T88" s="317"/>
      <c r="U88" s="318"/>
      <c r="V88" s="319"/>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IF(ISNA(VLOOKUP(P88,Ref_Invest!$E$3:$F$36,2,FALSE)),"",IF(VLOOKUP(P88,Ref_Invest!$E$3:$F$36,2,FALSE)=0,"",VLOOKUP(P88,Ref_Invest!$E$3:$F$36,2,FALSE)))</f>
        <v/>
      </c>
      <c r="AI88" s="152" t="str">
        <f>IF(AH88&gt;0,IF(AG88="","",IF(VLOOKUP(C88,Ref_Invest!$E$3:$P$36,12,FALSE)&lt;AH88,AG88,AG88*AH88/VLOOKUP(C88,Ref_Invest!$E$3:$P$36,12,FALSE))),AG88)</f>
        <v/>
      </c>
      <c r="AJ88" s="149" t="str">
        <f t="shared" si="35"/>
        <v/>
      </c>
      <c r="AK88" s="72" t="str">
        <f>IF(C88="","",IF(ISNA(VLOOKUP(P88,Ref_Invest!$T$3:$U$36,2,FALSE)),"",VLOOKUP(P88,Ref_Invest!$T$3:$U$36,2,FALSE)))</f>
        <v/>
      </c>
      <c r="AL88" s="218" t="str">
        <f>IF(AND(W88&gt;Ref_Invest!$E$57,AA88="",AE88="",AF88&lt;&gt;"OUI"),"XX",IF(AND(W88&gt;Ref_Invest!$E$57,AE88="",AF88&lt;&gt;"OUI"),"XXX",IF(AND(W88&gt;=Ref_Invest!$E$56,AA88="",AF88&lt;&gt;"OUI"),"X","")))</f>
        <v/>
      </c>
      <c r="AM88" s="219" t="str">
        <f t="shared" si="34"/>
        <v/>
      </c>
    </row>
    <row r="89" spans="1:39">
      <c r="A89" s="96" t="str">
        <f>IF(C89=" ","",VLOOKUP(C89,Ref_Invest!$E$3:$H$38,4,FALSE))</f>
        <v/>
      </c>
      <c r="B89" s="96" t="str">
        <f t="shared" si="32"/>
        <v/>
      </c>
      <c r="C89" s="311" t="str">
        <f>IF(Saisie_usager!F89&lt;&gt;"",Saisie_usager!F89," ")</f>
        <v xml:space="preserve"> </v>
      </c>
      <c r="D89" s="312"/>
      <c r="E89" s="312"/>
      <c r="F89" s="313"/>
      <c r="G89" s="311" t="str">
        <f>IF(Saisie_usager!J89&lt;&gt;"",Saisie_usager!J89,"")</f>
        <v/>
      </c>
      <c r="H89" s="312"/>
      <c r="I89" s="313"/>
      <c r="J89" s="208" t="str">
        <f>IF(Saisie_usager!M89&lt;&gt;"",Saisie_usager!M89,"")</f>
        <v/>
      </c>
      <c r="K89" s="68"/>
      <c r="L89" s="151" t="str">
        <f>IF(K89="",Saisie_usager!O89,K89*VLOOKUP($C89,Ref_Invest!$E$3:$K$36,7,FALSE))</f>
        <v/>
      </c>
      <c r="M89" s="144" t="str">
        <f>IF(Saisie_usager!P89&lt;&gt;"",Saisie_usager!P89,"")</f>
        <v/>
      </c>
      <c r="N89" s="4" t="str">
        <f>IF(Saisie_usager!Q89&lt;&gt;"",Saisie_usager!Q89,"")</f>
        <v/>
      </c>
      <c r="O89" s="145" t="str">
        <f>IF(Saisie_usager!R89&lt;&gt;"",Saisie_usager!R89,"")</f>
        <v/>
      </c>
      <c r="P89" s="262" t="str">
        <f>IF(Saisie_usager!F89&lt;&gt;"",Saisie_usager!F89,"")</f>
        <v/>
      </c>
      <c r="Q89" s="314"/>
      <c r="R89" s="314"/>
      <c r="S89" s="260"/>
      <c r="T89" s="317"/>
      <c r="U89" s="318"/>
      <c r="V89" s="319"/>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IF(ISNA(VLOOKUP(P89,Ref_Invest!$E$3:$F$36,2,FALSE)),"",IF(VLOOKUP(P89,Ref_Invest!$E$3:$F$36,2,FALSE)=0,"",VLOOKUP(P89,Ref_Invest!$E$3:$F$36,2,FALSE)))</f>
        <v/>
      </c>
      <c r="AI89" s="152" t="str">
        <f>IF(AH89&gt;0,IF(AG89="","",IF(VLOOKUP(C89,Ref_Invest!$E$3:$P$36,12,FALSE)&lt;AH89,AG89,AG89*AH89/VLOOKUP(C89,Ref_Invest!$E$3:$P$36,12,FALSE))),AG89)</f>
        <v/>
      </c>
      <c r="AJ89" s="149" t="str">
        <f t="shared" si="35"/>
        <v/>
      </c>
      <c r="AK89" s="72" t="str">
        <f>IF(C89="","",IF(ISNA(VLOOKUP(P89,Ref_Invest!$T$3:$U$36,2,FALSE)),"",VLOOKUP(P89,Ref_Invest!$T$3:$U$36,2,FALSE)))</f>
        <v/>
      </c>
      <c r="AL89" s="218" t="str">
        <f>IF(AND(W89&gt;Ref_Invest!$E$57,AA89="",AE89="",AF89&lt;&gt;"OUI"),"XX",IF(AND(W89&gt;Ref_Invest!$E$57,AE89="",AF89&lt;&gt;"OUI"),"XXX",IF(AND(W89&gt;=Ref_Invest!$E$56,AA89="",AF89&lt;&gt;"OUI"),"X","")))</f>
        <v/>
      </c>
      <c r="AM89" s="219" t="str">
        <f t="shared" si="34"/>
        <v/>
      </c>
    </row>
    <row r="90" spans="1:39">
      <c r="A90" s="96" t="str">
        <f>IF(C90=" ","",VLOOKUP(C90,Ref_Invest!$E$3:$H$38,4,FALSE))</f>
        <v/>
      </c>
      <c r="B90" s="96" t="str">
        <f t="shared" si="32"/>
        <v/>
      </c>
      <c r="C90" s="311" t="str">
        <f>IF(Saisie_usager!F90&lt;&gt;"",Saisie_usager!F90," ")</f>
        <v xml:space="preserve"> </v>
      </c>
      <c r="D90" s="312"/>
      <c r="E90" s="312"/>
      <c r="F90" s="313"/>
      <c r="G90" s="311" t="str">
        <f>IF(Saisie_usager!J90&lt;&gt;"",Saisie_usager!J90,"")</f>
        <v/>
      </c>
      <c r="H90" s="312"/>
      <c r="I90" s="313"/>
      <c r="J90" s="208" t="str">
        <f>IF(Saisie_usager!M90&lt;&gt;"",Saisie_usager!M90,"")</f>
        <v/>
      </c>
      <c r="K90" s="68"/>
      <c r="L90" s="151" t="str">
        <f>IF(K90="",Saisie_usager!O90,K90*VLOOKUP($C90,Ref_Invest!$E$3:$K$36,7,FALSE))</f>
        <v/>
      </c>
      <c r="M90" s="144" t="str">
        <f>IF(Saisie_usager!P90&lt;&gt;"",Saisie_usager!P90,"")</f>
        <v/>
      </c>
      <c r="N90" s="4" t="str">
        <f>IF(Saisie_usager!Q90&lt;&gt;"",Saisie_usager!Q90,"")</f>
        <v/>
      </c>
      <c r="O90" s="145" t="str">
        <f>IF(Saisie_usager!R90&lt;&gt;"",Saisie_usager!R90,"")</f>
        <v/>
      </c>
      <c r="P90" s="262" t="str">
        <f>IF(Saisie_usager!F90&lt;&gt;"",Saisie_usager!F90,"")</f>
        <v/>
      </c>
      <c r="Q90" s="314"/>
      <c r="R90" s="314"/>
      <c r="S90" s="260"/>
      <c r="T90" s="317"/>
      <c r="U90" s="318"/>
      <c r="V90" s="319"/>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IF(ISNA(VLOOKUP(P90,Ref_Invest!$E$3:$F$36,2,FALSE)),"",IF(VLOOKUP(P90,Ref_Invest!$E$3:$F$36,2,FALSE)=0,"",VLOOKUP(P90,Ref_Invest!$E$3:$F$36,2,FALSE)))</f>
        <v/>
      </c>
      <c r="AI90" s="152" t="str">
        <f>IF(AH90&gt;0,IF(AG90="","",IF(VLOOKUP(C90,Ref_Invest!$E$3:$P$36,12,FALSE)&lt;AH90,AG90,AG90*AH90/VLOOKUP(C90,Ref_Invest!$E$3:$P$36,12,FALSE))),AG90)</f>
        <v/>
      </c>
      <c r="AJ90" s="149" t="str">
        <f t="shared" si="35"/>
        <v/>
      </c>
      <c r="AK90" s="72" t="str">
        <f>IF(C90="","",IF(ISNA(VLOOKUP(P90,Ref_Invest!$T$3:$U$36,2,FALSE)),"",VLOOKUP(P90,Ref_Invest!$T$3:$U$36,2,FALSE)))</f>
        <v/>
      </c>
      <c r="AL90" s="218" t="str">
        <f>IF(AND(W90&gt;Ref_Invest!$E$57,AA90="",AE90="",AF90&lt;&gt;"OUI"),"XX",IF(AND(W90&gt;Ref_Invest!$E$57,AE90="",AF90&lt;&gt;"OUI"),"XXX",IF(AND(W90&gt;=Ref_Invest!$E$56,AA90="",AF90&lt;&gt;"OUI"),"X","")))</f>
        <v/>
      </c>
      <c r="AM90" s="219" t="str">
        <f t="shared" si="34"/>
        <v/>
      </c>
    </row>
    <row r="91" spans="1:39">
      <c r="A91" s="96" t="str">
        <f>IF(C91=" ","",VLOOKUP(C91,Ref_Invest!$E$3:$H$38,4,FALSE))</f>
        <v/>
      </c>
      <c r="B91" s="96" t="str">
        <f t="shared" si="32"/>
        <v/>
      </c>
      <c r="C91" s="311" t="str">
        <f>IF(Saisie_usager!F91&lt;&gt;"",Saisie_usager!F91," ")</f>
        <v xml:space="preserve"> </v>
      </c>
      <c r="D91" s="312"/>
      <c r="E91" s="312"/>
      <c r="F91" s="313"/>
      <c r="G91" s="311" t="str">
        <f>IF(Saisie_usager!J91&lt;&gt;"",Saisie_usager!J91,"")</f>
        <v/>
      </c>
      <c r="H91" s="312"/>
      <c r="I91" s="313"/>
      <c r="J91" s="208" t="str">
        <f>IF(Saisie_usager!M91&lt;&gt;"",Saisie_usager!M91,"")</f>
        <v/>
      </c>
      <c r="K91" s="68"/>
      <c r="L91" s="151" t="str">
        <f>IF(K91="",Saisie_usager!O91,K91*VLOOKUP($C91,Ref_Invest!$E$3:$K$36,7,FALSE))</f>
        <v/>
      </c>
      <c r="M91" s="144" t="str">
        <f>IF(Saisie_usager!P91&lt;&gt;"",Saisie_usager!P91,"")</f>
        <v/>
      </c>
      <c r="N91" s="4" t="str">
        <f>IF(Saisie_usager!Q91&lt;&gt;"",Saisie_usager!Q91,"")</f>
        <v/>
      </c>
      <c r="O91" s="145" t="str">
        <f>IF(Saisie_usager!R91&lt;&gt;"",Saisie_usager!R91,"")</f>
        <v/>
      </c>
      <c r="P91" s="262" t="str">
        <f>IF(Saisie_usager!F91&lt;&gt;"",Saisie_usager!F91,"")</f>
        <v/>
      </c>
      <c r="Q91" s="314"/>
      <c r="R91" s="314"/>
      <c r="S91" s="260"/>
      <c r="T91" s="317"/>
      <c r="U91" s="318"/>
      <c r="V91" s="319"/>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IF(ISNA(VLOOKUP(P91,Ref_Invest!$E$3:$F$36,2,FALSE)),"",IF(VLOOKUP(P91,Ref_Invest!$E$3:$F$36,2,FALSE)=0,"",VLOOKUP(P91,Ref_Invest!$E$3:$F$36,2,FALSE)))</f>
        <v/>
      </c>
      <c r="AI91" s="152" t="str">
        <f>IF(AH91&gt;0,IF(AG91="","",IF(VLOOKUP(C91,Ref_Invest!$E$3:$P$36,12,FALSE)&lt;AH91,AG91,AG91*AH91/VLOOKUP(C91,Ref_Invest!$E$3:$P$36,12,FALSE))),AG91)</f>
        <v/>
      </c>
      <c r="AJ91" s="149" t="str">
        <f t="shared" si="35"/>
        <v/>
      </c>
      <c r="AK91" s="72" t="str">
        <f>IF(C91="","",IF(ISNA(VLOOKUP(P91,Ref_Invest!$T$3:$U$36,2,FALSE)),"",VLOOKUP(P91,Ref_Invest!$T$3:$U$36,2,FALSE)))</f>
        <v/>
      </c>
      <c r="AL91" s="218" t="str">
        <f>IF(AND(W91&gt;Ref_Invest!$E$57,AA91="",AE91="",AF91&lt;&gt;"OUI"),"XX",IF(AND(W91&gt;Ref_Invest!$E$57,AE91="",AF91&lt;&gt;"OUI"),"XXX",IF(AND(W91&gt;=Ref_Invest!$E$56,AA91="",AF91&lt;&gt;"OUI"),"X","")))</f>
        <v/>
      </c>
      <c r="AM91" s="219" t="str">
        <f t="shared" si="34"/>
        <v/>
      </c>
    </row>
    <row r="92" spans="1:39">
      <c r="A92" s="96" t="str">
        <f>IF(C92=" ","",VLOOKUP(C92,Ref_Invest!$E$3:$H$38,4,FALSE))</f>
        <v/>
      </c>
      <c r="B92" s="96" t="str">
        <f t="shared" si="32"/>
        <v/>
      </c>
      <c r="C92" s="311" t="str">
        <f>IF(Saisie_usager!F92&lt;&gt;"",Saisie_usager!F92," ")</f>
        <v xml:space="preserve"> </v>
      </c>
      <c r="D92" s="312"/>
      <c r="E92" s="312"/>
      <c r="F92" s="313"/>
      <c r="G92" s="311" t="str">
        <f>IF(Saisie_usager!J92&lt;&gt;"",Saisie_usager!J92,"")</f>
        <v/>
      </c>
      <c r="H92" s="312"/>
      <c r="I92" s="313"/>
      <c r="J92" s="208" t="str">
        <f>IF(Saisie_usager!M92&lt;&gt;"",Saisie_usager!M92,"")</f>
        <v/>
      </c>
      <c r="K92" s="68"/>
      <c r="L92" s="151" t="str">
        <f>IF(K92="",Saisie_usager!O92,K92*VLOOKUP($C92,Ref_Invest!$E$3:$K$36,7,FALSE))</f>
        <v/>
      </c>
      <c r="M92" s="144" t="str">
        <f>IF(Saisie_usager!P92&lt;&gt;"",Saisie_usager!P92,"")</f>
        <v/>
      </c>
      <c r="N92" s="4" t="str">
        <f>IF(Saisie_usager!Q92&lt;&gt;"",Saisie_usager!Q92,"")</f>
        <v/>
      </c>
      <c r="O92" s="145" t="str">
        <f>IF(Saisie_usager!R92&lt;&gt;"",Saisie_usager!R92,"")</f>
        <v/>
      </c>
      <c r="P92" s="262" t="str">
        <f>IF(Saisie_usager!F92&lt;&gt;"",Saisie_usager!F92,"")</f>
        <v/>
      </c>
      <c r="Q92" s="314"/>
      <c r="R92" s="314"/>
      <c r="S92" s="260"/>
      <c r="T92" s="317"/>
      <c r="U92" s="318"/>
      <c r="V92" s="319"/>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IF(ISNA(VLOOKUP(P92,Ref_Invest!$E$3:$F$36,2,FALSE)),"",IF(VLOOKUP(P92,Ref_Invest!$E$3:$F$36,2,FALSE)=0,"",VLOOKUP(P92,Ref_Invest!$E$3:$F$36,2,FALSE)))</f>
        <v/>
      </c>
      <c r="AI92" s="152" t="str">
        <f>IF(AH92&gt;0,IF(AG92="","",IF(VLOOKUP(C92,Ref_Invest!$E$3:$P$36,12,FALSE)&lt;AH92,AG92,AG92*AH92/VLOOKUP(C92,Ref_Invest!$E$3:$P$36,12,FALSE))),AG92)</f>
        <v/>
      </c>
      <c r="AJ92" s="149" t="str">
        <f t="shared" si="35"/>
        <v/>
      </c>
      <c r="AK92" s="72" t="str">
        <f>IF(C92="","",IF(ISNA(VLOOKUP(P92,Ref_Invest!$T$3:$U$36,2,FALSE)),"",VLOOKUP(P92,Ref_Invest!$T$3:$U$36,2,FALSE)))</f>
        <v/>
      </c>
      <c r="AL92" s="218" t="str">
        <f>IF(AND(W92&gt;Ref_Invest!$E$57,AA92="",AE92="",AF92&lt;&gt;"OUI"),"XX",IF(AND(W92&gt;Ref_Invest!$E$57,AE92="",AF92&lt;&gt;"OUI"),"XXX",IF(AND(W92&gt;=Ref_Invest!$E$56,AA92="",AF92&lt;&gt;"OUI"),"X","")))</f>
        <v/>
      </c>
      <c r="AM92" s="219" t="str">
        <f t="shared" si="34"/>
        <v/>
      </c>
    </row>
    <row r="93" spans="1:39">
      <c r="A93" s="96" t="str">
        <f>IF(C93=" ","",VLOOKUP(C93,Ref_Invest!$E$3:$H$38,4,FALSE))</f>
        <v/>
      </c>
      <c r="B93" s="96" t="str">
        <f t="shared" si="32"/>
        <v/>
      </c>
      <c r="C93" s="311" t="str">
        <f>IF(Saisie_usager!F93&lt;&gt;"",Saisie_usager!F93," ")</f>
        <v xml:space="preserve"> </v>
      </c>
      <c r="D93" s="312"/>
      <c r="E93" s="312"/>
      <c r="F93" s="313"/>
      <c r="G93" s="311" t="str">
        <f>IF(Saisie_usager!J93&lt;&gt;"",Saisie_usager!J93,"")</f>
        <v/>
      </c>
      <c r="H93" s="312"/>
      <c r="I93" s="313"/>
      <c r="J93" s="208" t="str">
        <f>IF(Saisie_usager!M93&lt;&gt;"",Saisie_usager!M93,"")</f>
        <v/>
      </c>
      <c r="K93" s="68"/>
      <c r="L93" s="151" t="str">
        <f>IF(K93="",Saisie_usager!O93,K93*VLOOKUP($C93,Ref_Invest!$E$3:$K$36,7,FALSE))</f>
        <v/>
      </c>
      <c r="M93" s="144" t="str">
        <f>IF(Saisie_usager!P93&lt;&gt;"",Saisie_usager!P93,"")</f>
        <v/>
      </c>
      <c r="N93" s="4" t="str">
        <f>IF(Saisie_usager!Q93&lt;&gt;"",Saisie_usager!Q93,"")</f>
        <v/>
      </c>
      <c r="O93" s="145" t="str">
        <f>IF(Saisie_usager!R93&lt;&gt;"",Saisie_usager!R93,"")</f>
        <v/>
      </c>
      <c r="P93" s="262" t="str">
        <f>IF(Saisie_usager!F93&lt;&gt;"",Saisie_usager!F93,"")</f>
        <v/>
      </c>
      <c r="Q93" s="314"/>
      <c r="R93" s="314"/>
      <c r="S93" s="260"/>
      <c r="T93" s="317"/>
      <c r="U93" s="318"/>
      <c r="V93" s="319"/>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IF(ISNA(VLOOKUP(P93,Ref_Invest!$E$3:$F$36,2,FALSE)),"",IF(VLOOKUP(P93,Ref_Invest!$E$3:$F$36,2,FALSE)=0,"",VLOOKUP(P93,Ref_Invest!$E$3:$F$36,2,FALSE)))</f>
        <v/>
      </c>
      <c r="AI93" s="152" t="str">
        <f>IF(AH93&gt;0,IF(AG93="","",IF(VLOOKUP(C93,Ref_Invest!$E$3:$P$36,12,FALSE)&lt;AH93,AG93,AG93*AH93/VLOOKUP(C93,Ref_Invest!$E$3:$P$36,12,FALSE))),AG93)</f>
        <v/>
      </c>
      <c r="AJ93" s="149" t="str">
        <f t="shared" si="35"/>
        <v/>
      </c>
      <c r="AK93" s="72" t="str">
        <f>IF(C93="","",IF(ISNA(VLOOKUP(P93,Ref_Invest!$T$3:$U$36,2,FALSE)),"",VLOOKUP(P93,Ref_Invest!$T$3:$U$36,2,FALSE)))</f>
        <v/>
      </c>
      <c r="AL93" s="218" t="str">
        <f>IF(AND(W93&gt;Ref_Invest!$E$57,AA93="",AE93="",AF93&lt;&gt;"OUI"),"XX",IF(AND(W93&gt;Ref_Invest!$E$57,AE93="",AF93&lt;&gt;"OUI"),"XXX",IF(AND(W93&gt;=Ref_Invest!$E$56,AA93="",AF93&lt;&gt;"OUI"),"X","")))</f>
        <v/>
      </c>
      <c r="AM93" s="219" t="str">
        <f t="shared" si="34"/>
        <v/>
      </c>
    </row>
    <row r="94" spans="1:39">
      <c r="A94" s="96" t="str">
        <f>IF(C94=" ","",VLOOKUP(C94,Ref_Invest!$E$3:$H$38,4,FALSE))</f>
        <v/>
      </c>
      <c r="B94" s="96" t="str">
        <f t="shared" si="32"/>
        <v/>
      </c>
      <c r="C94" s="311" t="str">
        <f>IF(Saisie_usager!F94&lt;&gt;"",Saisie_usager!F94," ")</f>
        <v xml:space="preserve"> </v>
      </c>
      <c r="D94" s="312"/>
      <c r="E94" s="312"/>
      <c r="F94" s="313"/>
      <c r="G94" s="311" t="str">
        <f>IF(Saisie_usager!J94&lt;&gt;"",Saisie_usager!J94,"")</f>
        <v/>
      </c>
      <c r="H94" s="312"/>
      <c r="I94" s="313"/>
      <c r="J94" s="208" t="str">
        <f>IF(Saisie_usager!M94&lt;&gt;"",Saisie_usager!M94,"")</f>
        <v/>
      </c>
      <c r="K94" s="68"/>
      <c r="L94" s="151" t="str">
        <f>IF(K94="",Saisie_usager!O94,K94*VLOOKUP($C94,Ref_Invest!$E$3:$K$36,7,FALSE))</f>
        <v/>
      </c>
      <c r="M94" s="144" t="str">
        <f>IF(Saisie_usager!P94&lt;&gt;"",Saisie_usager!P94,"")</f>
        <v/>
      </c>
      <c r="N94" s="4" t="str">
        <f>IF(Saisie_usager!Q94&lt;&gt;"",Saisie_usager!Q94,"")</f>
        <v/>
      </c>
      <c r="O94" s="145" t="str">
        <f>IF(Saisie_usager!R94&lt;&gt;"",Saisie_usager!R94,"")</f>
        <v/>
      </c>
      <c r="P94" s="262" t="str">
        <f>IF(Saisie_usager!F94&lt;&gt;"",Saisie_usager!F94,"")</f>
        <v/>
      </c>
      <c r="Q94" s="314"/>
      <c r="R94" s="314"/>
      <c r="S94" s="260"/>
      <c r="T94" s="317"/>
      <c r="U94" s="318"/>
      <c r="V94" s="319"/>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IF(ISNA(VLOOKUP(P94,Ref_Invest!$E$3:$F$36,2,FALSE)),"",IF(VLOOKUP(P94,Ref_Invest!$E$3:$F$36,2,FALSE)=0,"",VLOOKUP(P94,Ref_Invest!$E$3:$F$36,2,FALSE)))</f>
        <v/>
      </c>
      <c r="AI94" s="152" t="str">
        <f>IF(AH94&gt;0,IF(AG94="","",IF(VLOOKUP(C94,Ref_Invest!$E$3:$P$36,12,FALSE)&lt;AH94,AG94,AG94*AH94/VLOOKUP(C94,Ref_Invest!$E$3:$P$36,12,FALSE))),AG94)</f>
        <v/>
      </c>
      <c r="AJ94" s="149" t="str">
        <f t="shared" si="35"/>
        <v/>
      </c>
      <c r="AK94" s="72" t="str">
        <f>IF(C94="","",IF(ISNA(VLOOKUP(P94,Ref_Invest!$T$3:$U$36,2,FALSE)),"",VLOOKUP(P94,Ref_Invest!$T$3:$U$36,2,FALSE)))</f>
        <v/>
      </c>
      <c r="AL94" s="218" t="str">
        <f>IF(AND(W94&gt;Ref_Invest!$E$57,AA94="",AE94="",AF94&lt;&gt;"OUI"),"XX",IF(AND(W94&gt;Ref_Invest!$E$57,AE94="",AF94&lt;&gt;"OUI"),"XXX",IF(AND(W94&gt;=Ref_Invest!$E$56,AA94="",AF94&lt;&gt;"OUI"),"X","")))</f>
        <v/>
      </c>
      <c r="AM94" s="219" t="str">
        <f t="shared" si="34"/>
        <v/>
      </c>
    </row>
    <row r="95" spans="1:39">
      <c r="A95" s="96" t="str">
        <f>IF(C95=" ","",VLOOKUP(C95,Ref_Invest!$E$3:$H$38,4,FALSE))</f>
        <v/>
      </c>
      <c r="B95" s="96" t="str">
        <f t="shared" si="32"/>
        <v/>
      </c>
      <c r="C95" s="311" t="str">
        <f>IF(Saisie_usager!F95&lt;&gt;"",Saisie_usager!F95," ")</f>
        <v xml:space="preserve"> </v>
      </c>
      <c r="D95" s="312"/>
      <c r="E95" s="312"/>
      <c r="F95" s="313"/>
      <c r="G95" s="311" t="str">
        <f>IF(Saisie_usager!J95&lt;&gt;"",Saisie_usager!J95,"")</f>
        <v/>
      </c>
      <c r="H95" s="312"/>
      <c r="I95" s="313"/>
      <c r="J95" s="208" t="str">
        <f>IF(Saisie_usager!M95&lt;&gt;"",Saisie_usager!M95,"")</f>
        <v/>
      </c>
      <c r="K95" s="68"/>
      <c r="L95" s="151" t="str">
        <f>IF(K95="",Saisie_usager!O95,K95*VLOOKUP($C95,Ref_Invest!$E$3:$K$36,7,FALSE))</f>
        <v/>
      </c>
      <c r="M95" s="144" t="str">
        <f>IF(Saisie_usager!P95&lt;&gt;"",Saisie_usager!P95,"")</f>
        <v/>
      </c>
      <c r="N95" s="4" t="str">
        <f>IF(Saisie_usager!Q95&lt;&gt;"",Saisie_usager!Q95,"")</f>
        <v/>
      </c>
      <c r="O95" s="145" t="str">
        <f>IF(Saisie_usager!R95&lt;&gt;"",Saisie_usager!R95,"")</f>
        <v/>
      </c>
      <c r="P95" s="262" t="str">
        <f>IF(Saisie_usager!F95&lt;&gt;"",Saisie_usager!F95,"")</f>
        <v/>
      </c>
      <c r="Q95" s="314"/>
      <c r="R95" s="314"/>
      <c r="S95" s="260"/>
      <c r="T95" s="317"/>
      <c r="U95" s="318"/>
      <c r="V95" s="319"/>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IF(ISNA(VLOOKUP(P95,Ref_Invest!$E$3:$F$36,2,FALSE)),"",IF(VLOOKUP(P95,Ref_Invest!$E$3:$F$36,2,FALSE)=0,"",VLOOKUP(P95,Ref_Invest!$E$3:$F$36,2,FALSE)))</f>
        <v/>
      </c>
      <c r="AI95" s="152" t="str">
        <f>IF(AH95&gt;0,IF(AG95="","",IF(VLOOKUP(C95,Ref_Invest!$E$3:$P$36,12,FALSE)&lt;AH95,AG95,AG95*AH95/VLOOKUP(C95,Ref_Invest!$E$3:$P$36,12,FALSE))),AG95)</f>
        <v/>
      </c>
      <c r="AJ95" s="149" t="str">
        <f t="shared" si="35"/>
        <v/>
      </c>
      <c r="AK95" s="72" t="str">
        <f>IF(C95="","",IF(ISNA(VLOOKUP(P95,Ref_Invest!$T$3:$U$36,2,FALSE)),"",VLOOKUP(P95,Ref_Invest!$T$3:$U$36,2,FALSE)))</f>
        <v/>
      </c>
      <c r="AL95" s="218" t="str">
        <f>IF(AND(W95&gt;Ref_Invest!$E$57,AA95="",AE95="",AF95&lt;&gt;"OUI"),"XX",IF(AND(W95&gt;Ref_Invest!$E$57,AE95="",AF95&lt;&gt;"OUI"),"XXX",IF(AND(W95&gt;=Ref_Invest!$E$56,AA95="",AF95&lt;&gt;"OUI"),"X","")))</f>
        <v/>
      </c>
      <c r="AM95" s="219" t="str">
        <f t="shared" si="34"/>
        <v/>
      </c>
    </row>
    <row r="96" spans="1:39">
      <c r="A96" s="96" t="str">
        <f>IF(C96=" ","",VLOOKUP(C96,Ref_Invest!$E$3:$H$38,4,FALSE))</f>
        <v/>
      </c>
      <c r="B96" s="96" t="str">
        <f t="shared" si="32"/>
        <v/>
      </c>
      <c r="C96" s="311" t="str">
        <f>IF(Saisie_usager!F96&lt;&gt;"",Saisie_usager!F96," ")</f>
        <v xml:space="preserve"> </v>
      </c>
      <c r="D96" s="312"/>
      <c r="E96" s="312"/>
      <c r="F96" s="313"/>
      <c r="G96" s="311" t="str">
        <f>IF(Saisie_usager!J96&lt;&gt;"",Saisie_usager!J96,"")</f>
        <v/>
      </c>
      <c r="H96" s="312"/>
      <c r="I96" s="313"/>
      <c r="J96" s="208" t="str">
        <f>IF(Saisie_usager!M96&lt;&gt;"",Saisie_usager!M96,"")</f>
        <v/>
      </c>
      <c r="K96" s="68"/>
      <c r="L96" s="151" t="str">
        <f>IF(K96="",Saisie_usager!O96,K96*VLOOKUP($C96,Ref_Invest!$E$3:$K$36,7,FALSE))</f>
        <v/>
      </c>
      <c r="M96" s="144" t="str">
        <f>IF(Saisie_usager!P96&lt;&gt;"",Saisie_usager!P96,"")</f>
        <v/>
      </c>
      <c r="N96" s="4" t="str">
        <f>IF(Saisie_usager!Q96&lt;&gt;"",Saisie_usager!Q96,"")</f>
        <v/>
      </c>
      <c r="O96" s="145" t="str">
        <f>IF(Saisie_usager!R96&lt;&gt;"",Saisie_usager!R96,"")</f>
        <v/>
      </c>
      <c r="P96" s="262" t="str">
        <f>IF(Saisie_usager!F96&lt;&gt;"",Saisie_usager!F96,"")</f>
        <v/>
      </c>
      <c r="Q96" s="314"/>
      <c r="R96" s="314"/>
      <c r="S96" s="260"/>
      <c r="T96" s="317"/>
      <c r="U96" s="318"/>
      <c r="V96" s="319"/>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IF(ISNA(VLOOKUP(P96,Ref_Invest!$E$3:$F$36,2,FALSE)),"",IF(VLOOKUP(P96,Ref_Invest!$E$3:$F$36,2,FALSE)=0,"",VLOOKUP(P96,Ref_Invest!$E$3:$F$36,2,FALSE)))</f>
        <v/>
      </c>
      <c r="AI96" s="152" t="str">
        <f>IF(AH96&gt;0,IF(AG96="","",IF(VLOOKUP(C96,Ref_Invest!$E$3:$P$36,12,FALSE)&lt;AH96,AG96,AG96*AH96/VLOOKUP(C96,Ref_Invest!$E$3:$P$36,12,FALSE))),AG96)</f>
        <v/>
      </c>
      <c r="AJ96" s="149" t="str">
        <f t="shared" si="35"/>
        <v/>
      </c>
      <c r="AK96" s="72" t="str">
        <f>IF(C96="","",IF(ISNA(VLOOKUP(P96,Ref_Invest!$T$3:$U$36,2,FALSE)),"",VLOOKUP(P96,Ref_Invest!$T$3:$U$36,2,FALSE)))</f>
        <v/>
      </c>
      <c r="AL96" s="218" t="str">
        <f>IF(AND(W96&gt;Ref_Invest!$E$57,AA96="",AE96="",AF96&lt;&gt;"OUI"),"XX",IF(AND(W96&gt;Ref_Invest!$E$57,AE96="",AF96&lt;&gt;"OUI"),"XXX",IF(AND(W96&gt;=Ref_Invest!$E$56,AA96="",AF96&lt;&gt;"OUI"),"X","")))</f>
        <v/>
      </c>
      <c r="AM96" s="219" t="str">
        <f t="shared" si="34"/>
        <v/>
      </c>
    </row>
    <row r="97" spans="1:39">
      <c r="A97" s="96" t="str">
        <f>IF(C97=" ","",VLOOKUP(C97,Ref_Invest!$E$3:$H$38,4,FALSE))</f>
        <v/>
      </c>
      <c r="B97" s="96" t="str">
        <f t="shared" si="32"/>
        <v/>
      </c>
      <c r="C97" s="311" t="str">
        <f>IF(Saisie_usager!F97&lt;&gt;"",Saisie_usager!F97," ")</f>
        <v xml:space="preserve"> </v>
      </c>
      <c r="D97" s="312"/>
      <c r="E97" s="312"/>
      <c r="F97" s="313"/>
      <c r="G97" s="311" t="str">
        <f>IF(Saisie_usager!J97&lt;&gt;"",Saisie_usager!J97,"")</f>
        <v/>
      </c>
      <c r="H97" s="312"/>
      <c r="I97" s="313"/>
      <c r="J97" s="208" t="str">
        <f>IF(Saisie_usager!M97&lt;&gt;"",Saisie_usager!M97,"")</f>
        <v/>
      </c>
      <c r="K97" s="68"/>
      <c r="L97" s="151" t="str">
        <f>IF(K97="",Saisie_usager!O97,K97*VLOOKUP($C97,Ref_Invest!$E$3:$K$36,7,FALSE))</f>
        <v/>
      </c>
      <c r="M97" s="144" t="str">
        <f>IF(Saisie_usager!P97&lt;&gt;"",Saisie_usager!P97,"")</f>
        <v/>
      </c>
      <c r="N97" s="4" t="str">
        <f>IF(Saisie_usager!Q97&lt;&gt;"",Saisie_usager!Q97,"")</f>
        <v/>
      </c>
      <c r="O97" s="145" t="str">
        <f>IF(Saisie_usager!R97&lt;&gt;"",Saisie_usager!R97,"")</f>
        <v/>
      </c>
      <c r="P97" s="262" t="str">
        <f>IF(Saisie_usager!F97&lt;&gt;"",Saisie_usager!F97,"")</f>
        <v/>
      </c>
      <c r="Q97" s="314"/>
      <c r="R97" s="314"/>
      <c r="S97" s="260"/>
      <c r="T97" s="317"/>
      <c r="U97" s="318"/>
      <c r="V97" s="319"/>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IF(ISNA(VLOOKUP(P97,Ref_Invest!$E$3:$F$36,2,FALSE)),"",IF(VLOOKUP(P97,Ref_Invest!$E$3:$F$36,2,FALSE)=0,"",VLOOKUP(P97,Ref_Invest!$E$3:$F$36,2,FALSE)))</f>
        <v/>
      </c>
      <c r="AI97" s="152" t="str">
        <f>IF(AH97&gt;0,IF(AG97="","",IF(VLOOKUP(C97,Ref_Invest!$E$3:$P$36,12,FALSE)&lt;AH97,AG97,AG97*AH97/VLOOKUP(C97,Ref_Invest!$E$3:$P$36,12,FALSE))),AG97)</f>
        <v/>
      </c>
      <c r="AJ97" s="149" t="str">
        <f t="shared" si="35"/>
        <v/>
      </c>
      <c r="AK97" s="72" t="str">
        <f>IF(C97="","",IF(ISNA(VLOOKUP(P97,Ref_Invest!$T$3:$U$36,2,FALSE)),"",VLOOKUP(P97,Ref_Invest!$T$3:$U$36,2,FALSE)))</f>
        <v/>
      </c>
      <c r="AL97" s="218" t="str">
        <f>IF(AND(W97&gt;Ref_Invest!$E$57,AA97="",AE97="",AF97&lt;&gt;"OUI"),"XX",IF(AND(W97&gt;Ref_Invest!$E$57,AE97="",AF97&lt;&gt;"OUI"),"XXX",IF(AND(W97&gt;=Ref_Invest!$E$56,AA97="",AF97&lt;&gt;"OUI"),"X","")))</f>
        <v/>
      </c>
      <c r="AM97" s="219" t="str">
        <f t="shared" si="34"/>
        <v/>
      </c>
    </row>
    <row r="98" spans="1:39">
      <c r="A98" s="96" t="str">
        <f>IF(C98=" ","",VLOOKUP(C98,Ref_Invest!$E$3:$H$38,4,FALSE))</f>
        <v/>
      </c>
      <c r="B98" s="96" t="str">
        <f t="shared" si="32"/>
        <v/>
      </c>
      <c r="C98" s="311" t="str">
        <f>IF(Saisie_usager!F98&lt;&gt;"",Saisie_usager!F98," ")</f>
        <v xml:space="preserve"> </v>
      </c>
      <c r="D98" s="312"/>
      <c r="E98" s="312"/>
      <c r="F98" s="313"/>
      <c r="G98" s="311" t="str">
        <f>IF(Saisie_usager!J98&lt;&gt;"",Saisie_usager!J98,"")</f>
        <v/>
      </c>
      <c r="H98" s="312"/>
      <c r="I98" s="313"/>
      <c r="J98" s="208" t="str">
        <f>IF(Saisie_usager!M98&lt;&gt;"",Saisie_usager!M98,"")</f>
        <v/>
      </c>
      <c r="K98" s="68"/>
      <c r="L98" s="151" t="str">
        <f>IF(K98="",Saisie_usager!O98,K98*VLOOKUP($C98,Ref_Invest!$E$3:$K$36,7,FALSE))</f>
        <v/>
      </c>
      <c r="M98" s="144" t="str">
        <f>IF(Saisie_usager!P98&lt;&gt;"",Saisie_usager!P98,"")</f>
        <v/>
      </c>
      <c r="N98" s="4" t="str">
        <f>IF(Saisie_usager!Q98&lt;&gt;"",Saisie_usager!Q98,"")</f>
        <v/>
      </c>
      <c r="O98" s="145" t="str">
        <f>IF(Saisie_usager!R98&lt;&gt;"",Saisie_usager!R98,"")</f>
        <v/>
      </c>
      <c r="P98" s="262" t="str">
        <f>IF(Saisie_usager!F98&lt;&gt;"",Saisie_usager!F98,"")</f>
        <v/>
      </c>
      <c r="Q98" s="314"/>
      <c r="R98" s="314"/>
      <c r="S98" s="260"/>
      <c r="T98" s="317"/>
      <c r="U98" s="318"/>
      <c r="V98" s="319"/>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IF(ISNA(VLOOKUP(P98,Ref_Invest!$E$3:$F$36,2,FALSE)),"",IF(VLOOKUP(P98,Ref_Invest!$E$3:$F$36,2,FALSE)=0,"",VLOOKUP(P98,Ref_Invest!$E$3:$F$36,2,FALSE)))</f>
        <v/>
      </c>
      <c r="AI98" s="152" t="str">
        <f>IF(AH98&gt;0,IF(AG98="","",IF(VLOOKUP(C98,Ref_Invest!$E$3:$P$36,12,FALSE)&lt;AH98,AG98,AG98*AH98/VLOOKUP(C98,Ref_Invest!$E$3:$P$36,12,FALSE))),AG98)</f>
        <v/>
      </c>
      <c r="AJ98" s="149" t="str">
        <f t="shared" si="35"/>
        <v/>
      </c>
      <c r="AK98" s="72" t="str">
        <f>IF(C98="","",IF(ISNA(VLOOKUP(P98,Ref_Invest!$T$3:$U$36,2,FALSE)),"",VLOOKUP(P98,Ref_Invest!$T$3:$U$36,2,FALSE)))</f>
        <v/>
      </c>
      <c r="AL98" s="218" t="str">
        <f>IF(AND(W98&gt;Ref_Invest!$E$57,AA98="",AE98="",AF98&lt;&gt;"OUI"),"XX",IF(AND(W98&gt;Ref_Invest!$E$57,AE98="",AF98&lt;&gt;"OUI"),"XXX",IF(AND(W98&gt;=Ref_Invest!$E$56,AA98="",AF98&lt;&gt;"OUI"),"X","")))</f>
        <v/>
      </c>
      <c r="AM98" s="219" t="str">
        <f t="shared" si="34"/>
        <v/>
      </c>
    </row>
    <row r="99" spans="1:39">
      <c r="A99" s="96" t="str">
        <f>IF(C99=" ","",VLOOKUP(C99,Ref_Invest!$E$3:$H$38,4,FALSE))</f>
        <v/>
      </c>
      <c r="B99" s="96" t="str">
        <f t="shared" si="32"/>
        <v/>
      </c>
      <c r="C99" s="311" t="str">
        <f>IF(Saisie_usager!F99&lt;&gt;"",Saisie_usager!F99," ")</f>
        <v xml:space="preserve"> </v>
      </c>
      <c r="D99" s="312"/>
      <c r="E99" s="312"/>
      <c r="F99" s="313"/>
      <c r="G99" s="311" t="str">
        <f>IF(Saisie_usager!J99&lt;&gt;"",Saisie_usager!J99,"")</f>
        <v/>
      </c>
      <c r="H99" s="312"/>
      <c r="I99" s="313"/>
      <c r="J99" s="208" t="str">
        <f>IF(Saisie_usager!M99&lt;&gt;"",Saisie_usager!M99,"")</f>
        <v/>
      </c>
      <c r="K99" s="68"/>
      <c r="L99" s="151" t="str">
        <f>IF(K99="",Saisie_usager!O99,K99*VLOOKUP($C99,Ref_Invest!$E$3:$K$36,7,FALSE))</f>
        <v/>
      </c>
      <c r="M99" s="144" t="str">
        <f>IF(Saisie_usager!P99&lt;&gt;"",Saisie_usager!P99,"")</f>
        <v/>
      </c>
      <c r="N99" s="4" t="str">
        <f>IF(Saisie_usager!Q99&lt;&gt;"",Saisie_usager!Q99,"")</f>
        <v/>
      </c>
      <c r="O99" s="145" t="str">
        <f>IF(Saisie_usager!R99&lt;&gt;"",Saisie_usager!R99,"")</f>
        <v/>
      </c>
      <c r="P99" s="262" t="str">
        <f>IF(Saisie_usager!F99&lt;&gt;"",Saisie_usager!F99,"")</f>
        <v/>
      </c>
      <c r="Q99" s="314"/>
      <c r="R99" s="314"/>
      <c r="S99" s="260"/>
      <c r="T99" s="317"/>
      <c r="U99" s="318"/>
      <c r="V99" s="319"/>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IF(ISNA(VLOOKUP(P99,Ref_Invest!$E$3:$F$36,2,FALSE)),"",IF(VLOOKUP(P99,Ref_Invest!$E$3:$F$36,2,FALSE)=0,"",VLOOKUP(P99,Ref_Invest!$E$3:$F$36,2,FALSE)))</f>
        <v/>
      </c>
      <c r="AI99" s="152" t="str">
        <f>IF(AH99&gt;0,IF(AG99="","",IF(VLOOKUP(C99,Ref_Invest!$E$3:$P$36,12,FALSE)&lt;AH99,AG99,AG99*AH99/VLOOKUP(C99,Ref_Invest!$E$3:$P$36,12,FALSE))),AG99)</f>
        <v/>
      </c>
      <c r="AJ99" s="149" t="str">
        <f t="shared" si="35"/>
        <v/>
      </c>
      <c r="AK99" s="72" t="str">
        <f>IF(C99="","",IF(ISNA(VLOOKUP(P99,Ref_Invest!$T$3:$U$36,2,FALSE)),"",VLOOKUP(P99,Ref_Invest!$T$3:$U$36,2,FALSE)))</f>
        <v/>
      </c>
      <c r="AL99" s="218" t="str">
        <f>IF(AND(W99&gt;Ref_Invest!$E$57,AA99="",AE99="",AF99&lt;&gt;"OUI"),"XX",IF(AND(W99&gt;Ref_Invest!$E$57,AE99="",AF99&lt;&gt;"OUI"),"XXX",IF(AND(W99&gt;=Ref_Invest!$E$56,AA99="",AF99&lt;&gt;"OUI"),"X","")))</f>
        <v/>
      </c>
      <c r="AM99" s="219" t="str">
        <f t="shared" si="34"/>
        <v/>
      </c>
    </row>
    <row r="100" spans="1:39">
      <c r="A100" s="96" t="str">
        <f>IF(C100=" ","",VLOOKUP(C100,Ref_Invest!$E$3:$H$38,4,FALSE))</f>
        <v/>
      </c>
      <c r="B100" s="96" t="str">
        <f t="shared" si="32"/>
        <v/>
      </c>
      <c r="C100" s="311" t="str">
        <f>IF(Saisie_usager!F100&lt;&gt;"",Saisie_usager!F100," ")</f>
        <v xml:space="preserve"> </v>
      </c>
      <c r="D100" s="312"/>
      <c r="E100" s="312"/>
      <c r="F100" s="313"/>
      <c r="G100" s="311" t="str">
        <f>IF(Saisie_usager!J100&lt;&gt;"",Saisie_usager!J100,"")</f>
        <v/>
      </c>
      <c r="H100" s="312"/>
      <c r="I100" s="313"/>
      <c r="J100" s="208" t="str">
        <f>IF(Saisie_usager!M100&lt;&gt;"",Saisie_usager!M100,"")</f>
        <v/>
      </c>
      <c r="K100" s="68"/>
      <c r="L100" s="151" t="str">
        <f>IF(K100="",Saisie_usager!O100,K100*VLOOKUP($C100,Ref_Invest!$E$3:$K$36,7,FALSE))</f>
        <v/>
      </c>
      <c r="M100" s="144" t="str">
        <f>IF(Saisie_usager!P100&lt;&gt;"",Saisie_usager!P100,"")</f>
        <v/>
      </c>
      <c r="N100" s="4" t="str">
        <f>IF(Saisie_usager!Q100&lt;&gt;"",Saisie_usager!Q100,"")</f>
        <v/>
      </c>
      <c r="O100" s="145" t="str">
        <f>IF(Saisie_usager!R100&lt;&gt;"",Saisie_usager!R100,"")</f>
        <v/>
      </c>
      <c r="P100" s="262" t="str">
        <f>IF(Saisie_usager!F100&lt;&gt;"",Saisie_usager!F100,"")</f>
        <v/>
      </c>
      <c r="Q100" s="314"/>
      <c r="R100" s="314"/>
      <c r="S100" s="260"/>
      <c r="T100" s="317"/>
      <c r="U100" s="318"/>
      <c r="V100" s="319"/>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IF(ISNA(VLOOKUP(P100,Ref_Invest!$E$3:$F$36,2,FALSE)),"",IF(VLOOKUP(P100,Ref_Invest!$E$3:$F$36,2,FALSE)=0,"",VLOOKUP(P100,Ref_Invest!$E$3:$F$36,2,FALSE)))</f>
        <v/>
      </c>
      <c r="AI100" s="152" t="str">
        <f>IF(AH100&gt;0,IF(AG100="","",IF(VLOOKUP(C100,Ref_Invest!$E$3:$P$36,12,FALSE)&lt;AH100,AG100,AG100*AH100/VLOOKUP(C100,Ref_Invest!$E$3:$P$36,12,FALSE))),AG100)</f>
        <v/>
      </c>
      <c r="AJ100" s="149" t="str">
        <f t="shared" si="35"/>
        <v/>
      </c>
      <c r="AK100" s="72" t="str">
        <f>IF(C100="","",IF(ISNA(VLOOKUP(P100,Ref_Invest!$T$3:$U$36,2,FALSE)),"",VLOOKUP(P100,Ref_Invest!$T$3:$U$36,2,FALSE)))</f>
        <v/>
      </c>
      <c r="AL100" s="218" t="str">
        <f>IF(AND(W100&gt;Ref_Invest!$E$57,AA100="",AE100="",AF100&lt;&gt;"OUI"),"XX",IF(AND(W100&gt;Ref_Invest!$E$57,AE100="",AF100&lt;&gt;"OUI"),"XXX",IF(AND(W100&gt;=Ref_Invest!$E$56,AA100="",AF100&lt;&gt;"OUI"),"X","")))</f>
        <v/>
      </c>
      <c r="AM100" s="219" t="str">
        <f t="shared" si="34"/>
        <v/>
      </c>
    </row>
    <row r="101" spans="1:39">
      <c r="A101" s="96" t="str">
        <f>IF(C101=" ","",VLOOKUP(C101,Ref_Invest!$E$3:$H$38,4,FALSE))</f>
        <v/>
      </c>
      <c r="B101" s="96" t="str">
        <f t="shared" si="32"/>
        <v/>
      </c>
      <c r="C101" s="311" t="str">
        <f>IF(Saisie_usager!F101&lt;&gt;"",Saisie_usager!F101," ")</f>
        <v xml:space="preserve"> </v>
      </c>
      <c r="D101" s="312"/>
      <c r="E101" s="312"/>
      <c r="F101" s="313"/>
      <c r="G101" s="311" t="str">
        <f>IF(Saisie_usager!J101&lt;&gt;"",Saisie_usager!J101,"")</f>
        <v/>
      </c>
      <c r="H101" s="312"/>
      <c r="I101" s="313"/>
      <c r="J101" s="208" t="str">
        <f>IF(Saisie_usager!M101&lt;&gt;"",Saisie_usager!M101,"")</f>
        <v/>
      </c>
      <c r="K101" s="68"/>
      <c r="L101" s="151" t="str">
        <f>IF(K101="",Saisie_usager!O101,K101*VLOOKUP($C101,Ref_Invest!$E$3:$K$36,7,FALSE))</f>
        <v/>
      </c>
      <c r="M101" s="144" t="str">
        <f>IF(Saisie_usager!P101&lt;&gt;"",Saisie_usager!P101,"")</f>
        <v/>
      </c>
      <c r="N101" s="4" t="str">
        <f>IF(Saisie_usager!Q101&lt;&gt;"",Saisie_usager!Q101,"")</f>
        <v/>
      </c>
      <c r="O101" s="145" t="str">
        <f>IF(Saisie_usager!R101&lt;&gt;"",Saisie_usager!R101,"")</f>
        <v/>
      </c>
      <c r="P101" s="262" t="str">
        <f>IF(Saisie_usager!F101&lt;&gt;"",Saisie_usager!F101,"")</f>
        <v/>
      </c>
      <c r="Q101" s="314"/>
      <c r="R101" s="314"/>
      <c r="S101" s="260"/>
      <c r="T101" s="317"/>
      <c r="U101" s="318"/>
      <c r="V101" s="319"/>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IF(ISNA(VLOOKUP(P101,Ref_Invest!$E$3:$F$36,2,FALSE)),"",IF(VLOOKUP(P101,Ref_Invest!$E$3:$F$36,2,FALSE)=0,"",VLOOKUP(P101,Ref_Invest!$E$3:$F$36,2,FALSE)))</f>
        <v/>
      </c>
      <c r="AI101" s="152" t="str">
        <f>IF(AH101&gt;0,IF(AG101="","",IF(VLOOKUP(C101,Ref_Invest!$E$3:$P$36,12,FALSE)&lt;AH101,AG101,AG101*AH101/VLOOKUP(C101,Ref_Invest!$E$3:$P$36,12,FALSE))),AG101)</f>
        <v/>
      </c>
      <c r="AJ101" s="149" t="str">
        <f t="shared" si="35"/>
        <v/>
      </c>
      <c r="AK101" s="72" t="str">
        <f>IF(C101="","",IF(ISNA(VLOOKUP(P101,Ref_Invest!$T$3:$U$36,2,FALSE)),"",VLOOKUP(P101,Ref_Invest!$T$3:$U$36,2,FALSE)))</f>
        <v/>
      </c>
      <c r="AL101" s="218" t="str">
        <f>IF(AND(W101&gt;Ref_Invest!$E$57,AA101="",AE101="",AF101&lt;&gt;"OUI"),"XX",IF(AND(W101&gt;Ref_Invest!$E$57,AE101="",AF101&lt;&gt;"OUI"),"XXX",IF(AND(W101&gt;=Ref_Invest!$E$56,AA101="",AF101&lt;&gt;"OUI"),"X","")))</f>
        <v/>
      </c>
      <c r="AM101" s="219" t="str">
        <f t="shared" si="34"/>
        <v/>
      </c>
    </row>
    <row r="102" spans="1:39">
      <c r="A102" s="96" t="str">
        <f>IF(C102=" ","",VLOOKUP(C102,Ref_Invest!$E$3:$H$38,4,FALSE))</f>
        <v/>
      </c>
      <c r="B102" s="96" t="str">
        <f t="shared" si="32"/>
        <v/>
      </c>
      <c r="C102" s="311" t="str">
        <f>IF(Saisie_usager!F102&lt;&gt;"",Saisie_usager!F102," ")</f>
        <v xml:space="preserve"> </v>
      </c>
      <c r="D102" s="312"/>
      <c r="E102" s="312"/>
      <c r="F102" s="313"/>
      <c r="G102" s="311" t="str">
        <f>IF(Saisie_usager!J102&lt;&gt;"",Saisie_usager!J102,"")</f>
        <v/>
      </c>
      <c r="H102" s="312"/>
      <c r="I102" s="313"/>
      <c r="J102" s="208" t="str">
        <f>IF(Saisie_usager!M102&lt;&gt;"",Saisie_usager!M102,"")</f>
        <v/>
      </c>
      <c r="K102" s="68"/>
      <c r="L102" s="151" t="str">
        <f>IF(K102="",Saisie_usager!O102,K102*VLOOKUP($C102,Ref_Invest!$E$3:$K$36,7,FALSE))</f>
        <v/>
      </c>
      <c r="M102" s="144" t="str">
        <f>IF(Saisie_usager!P102&lt;&gt;"",Saisie_usager!P102,"")</f>
        <v/>
      </c>
      <c r="N102" s="4" t="str">
        <f>IF(Saisie_usager!Q102&lt;&gt;"",Saisie_usager!Q102,"")</f>
        <v/>
      </c>
      <c r="O102" s="145" t="str">
        <f>IF(Saisie_usager!R102&lt;&gt;"",Saisie_usager!R102,"")</f>
        <v/>
      </c>
      <c r="P102" s="262" t="str">
        <f>IF(Saisie_usager!F102&lt;&gt;"",Saisie_usager!F102,"")</f>
        <v/>
      </c>
      <c r="Q102" s="314"/>
      <c r="R102" s="314"/>
      <c r="S102" s="260"/>
      <c r="T102" s="317"/>
      <c r="U102" s="318"/>
      <c r="V102" s="319"/>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IF(ISNA(VLOOKUP(P102,Ref_Invest!$E$3:$F$36,2,FALSE)),"",IF(VLOOKUP(P102,Ref_Invest!$E$3:$F$36,2,FALSE)=0,"",VLOOKUP(P102,Ref_Invest!$E$3:$F$36,2,FALSE)))</f>
        <v/>
      </c>
      <c r="AI102" s="152" t="str">
        <f>IF(AH102&gt;0,IF(AG102="","",IF(VLOOKUP(C102,Ref_Invest!$E$3:$P$36,12,FALSE)&lt;AH102,AG102,AG102*AH102/VLOOKUP(C102,Ref_Invest!$E$3:$P$36,12,FALSE))),AG102)</f>
        <v/>
      </c>
      <c r="AJ102" s="149" t="str">
        <f t="shared" si="35"/>
        <v/>
      </c>
      <c r="AK102" s="72" t="str">
        <f>IF(C102="","",IF(ISNA(VLOOKUP(P102,Ref_Invest!$T$3:$U$36,2,FALSE)),"",VLOOKUP(P102,Ref_Invest!$T$3:$U$36,2,FALSE)))</f>
        <v/>
      </c>
      <c r="AL102" s="218" t="str">
        <f>IF(AND(W102&gt;Ref_Invest!$E$57,AA102="",AE102="",AF102&lt;&gt;"OUI"),"XX",IF(AND(W102&gt;Ref_Invest!$E$57,AE102="",AF102&lt;&gt;"OUI"),"XXX",IF(AND(W102&gt;=Ref_Invest!$E$56,AA102="",AF102&lt;&gt;"OUI"),"X","")))</f>
        <v/>
      </c>
      <c r="AM102" s="219" t="str">
        <f t="shared" si="34"/>
        <v/>
      </c>
    </row>
    <row r="103" spans="1:39">
      <c r="A103" s="96" t="str">
        <f>IF(C103=" ","",VLOOKUP(C103,Ref_Invest!$E$3:$H$38,4,FALSE))</f>
        <v/>
      </c>
      <c r="B103" s="96" t="str">
        <f t="shared" si="32"/>
        <v/>
      </c>
      <c r="C103" s="311" t="str">
        <f>IF(Saisie_usager!F103&lt;&gt;"",Saisie_usager!F103," ")</f>
        <v xml:space="preserve"> </v>
      </c>
      <c r="D103" s="312"/>
      <c r="E103" s="312"/>
      <c r="F103" s="313"/>
      <c r="G103" s="311" t="str">
        <f>IF(Saisie_usager!J103&lt;&gt;"",Saisie_usager!J103,"")</f>
        <v/>
      </c>
      <c r="H103" s="312"/>
      <c r="I103" s="313"/>
      <c r="J103" s="208" t="str">
        <f>IF(Saisie_usager!M103&lt;&gt;"",Saisie_usager!M103,"")</f>
        <v/>
      </c>
      <c r="K103" s="68"/>
      <c r="L103" s="151" t="str">
        <f>IF(K103="",Saisie_usager!O103,K103*VLOOKUP($C103,Ref_Invest!$E$3:$K$36,7,FALSE))</f>
        <v/>
      </c>
      <c r="M103" s="144" t="str">
        <f>IF(Saisie_usager!P103&lt;&gt;"",Saisie_usager!P103,"")</f>
        <v/>
      </c>
      <c r="N103" s="4" t="str">
        <f>IF(Saisie_usager!Q103&lt;&gt;"",Saisie_usager!Q103,"")</f>
        <v/>
      </c>
      <c r="O103" s="145" t="str">
        <f>IF(Saisie_usager!R103&lt;&gt;"",Saisie_usager!R103,"")</f>
        <v/>
      </c>
      <c r="P103" s="262" t="str">
        <f>IF(Saisie_usager!F103&lt;&gt;"",Saisie_usager!F103,"")</f>
        <v/>
      </c>
      <c r="Q103" s="314"/>
      <c r="R103" s="314"/>
      <c r="S103" s="260"/>
      <c r="T103" s="317"/>
      <c r="U103" s="318"/>
      <c r="V103" s="319"/>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IF(ISNA(VLOOKUP(P103,Ref_Invest!$E$3:$F$36,2,FALSE)),"",IF(VLOOKUP(P103,Ref_Invest!$E$3:$F$36,2,FALSE)=0,"",VLOOKUP(P103,Ref_Invest!$E$3:$F$36,2,FALSE)))</f>
        <v/>
      </c>
      <c r="AI103" s="152" t="str">
        <f>IF(AH103&gt;0,IF(AG103="","",IF(VLOOKUP(C103,Ref_Invest!$E$3:$P$36,12,FALSE)&lt;AH103,AG103,AG103*AH103/VLOOKUP(C103,Ref_Invest!$E$3:$P$36,12,FALSE))),AG103)</f>
        <v/>
      </c>
      <c r="AJ103" s="149" t="str">
        <f t="shared" si="35"/>
        <v/>
      </c>
      <c r="AK103" s="72" t="str">
        <f>IF(C103="","",IF(ISNA(VLOOKUP(P103,Ref_Invest!$T$3:$U$36,2,FALSE)),"",VLOOKUP(P103,Ref_Invest!$T$3:$U$36,2,FALSE)))</f>
        <v/>
      </c>
      <c r="AL103" s="218" t="str">
        <f>IF(AND(W103&gt;Ref_Invest!$E$57,AA103="",AE103="",AF103&lt;&gt;"OUI"),"XX",IF(AND(W103&gt;Ref_Invest!$E$57,AE103="",AF103&lt;&gt;"OUI"),"XXX",IF(AND(W103&gt;=Ref_Invest!$E$56,AA103="",AF103&lt;&gt;"OUI"),"X","")))</f>
        <v/>
      </c>
      <c r="AM103" s="219" t="str">
        <f t="shared" si="34"/>
        <v/>
      </c>
    </row>
    <row r="104" spans="1:39">
      <c r="A104" s="96" t="str">
        <f>IF(C104=" ","",VLOOKUP(C104,Ref_Invest!$E$3:$H$38,4,FALSE))</f>
        <v/>
      </c>
      <c r="B104" s="96" t="str">
        <f t="shared" si="32"/>
        <v/>
      </c>
      <c r="C104" s="311" t="str">
        <f>IF(Saisie_usager!F104&lt;&gt;"",Saisie_usager!F104," ")</f>
        <v xml:space="preserve"> </v>
      </c>
      <c r="D104" s="312"/>
      <c r="E104" s="312"/>
      <c r="F104" s="313"/>
      <c r="G104" s="311" t="str">
        <f>IF(Saisie_usager!J104&lt;&gt;"",Saisie_usager!J104,"")</f>
        <v/>
      </c>
      <c r="H104" s="312"/>
      <c r="I104" s="313"/>
      <c r="J104" s="208" t="str">
        <f>IF(Saisie_usager!M104&lt;&gt;"",Saisie_usager!M104,"")</f>
        <v/>
      </c>
      <c r="K104" s="68"/>
      <c r="L104" s="151" t="str">
        <f>IF(K104="",Saisie_usager!O104,K104*VLOOKUP($C104,Ref_Invest!$E$3:$K$36,7,FALSE))</f>
        <v/>
      </c>
      <c r="M104" s="144" t="str">
        <f>IF(Saisie_usager!P104&lt;&gt;"",Saisie_usager!P104,"")</f>
        <v/>
      </c>
      <c r="N104" s="4" t="str">
        <f>IF(Saisie_usager!Q104&lt;&gt;"",Saisie_usager!Q104,"")</f>
        <v/>
      </c>
      <c r="O104" s="145" t="str">
        <f>IF(Saisie_usager!R104&lt;&gt;"",Saisie_usager!R104,"")</f>
        <v/>
      </c>
      <c r="P104" s="262" t="str">
        <f>IF(Saisie_usager!F104&lt;&gt;"",Saisie_usager!F104,"")</f>
        <v/>
      </c>
      <c r="Q104" s="314"/>
      <c r="R104" s="314"/>
      <c r="S104" s="260"/>
      <c r="T104" s="317"/>
      <c r="U104" s="318"/>
      <c r="V104" s="319"/>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IF(ISNA(VLOOKUP(P104,Ref_Invest!$E$3:$F$36,2,FALSE)),"",IF(VLOOKUP(P104,Ref_Invest!$E$3:$F$36,2,FALSE)=0,"",VLOOKUP(P104,Ref_Invest!$E$3:$F$36,2,FALSE)))</f>
        <v/>
      </c>
      <c r="AI104" s="152" t="str">
        <f>IF(AH104&gt;0,IF(AG104="","",IF(VLOOKUP(C104,Ref_Invest!$E$3:$P$36,12,FALSE)&lt;AH104,AG104,AG104*AH104/VLOOKUP(C104,Ref_Invest!$E$3:$P$36,12,FALSE))),AG104)</f>
        <v/>
      </c>
      <c r="AJ104" s="149" t="str">
        <f t="shared" si="35"/>
        <v/>
      </c>
      <c r="AK104" s="72" t="str">
        <f>IF(C104="","",IF(ISNA(VLOOKUP(P104,Ref_Invest!$T$3:$U$36,2,FALSE)),"",VLOOKUP(P104,Ref_Invest!$T$3:$U$36,2,FALSE)))</f>
        <v/>
      </c>
      <c r="AL104" s="218" t="str">
        <f>IF(AND(W104&gt;Ref_Invest!$E$57,AA104="",AE104="",AF104&lt;&gt;"OUI"),"XX",IF(AND(W104&gt;Ref_Invest!$E$57,AE104="",AF104&lt;&gt;"OUI"),"XXX",IF(AND(W104&gt;=Ref_Invest!$E$56,AA104="",AF104&lt;&gt;"OUI"),"X","")))</f>
        <v/>
      </c>
      <c r="AM104" s="219" t="str">
        <f t="shared" si="34"/>
        <v/>
      </c>
    </row>
    <row r="105" spans="1:39">
      <c r="A105" s="96" t="str">
        <f>IF(C105=" ","",VLOOKUP(C105,Ref_Invest!$E$3:$H$38,4,FALSE))</f>
        <v/>
      </c>
      <c r="B105" s="96" t="str">
        <f t="shared" si="32"/>
        <v/>
      </c>
      <c r="C105" s="311" t="str">
        <f>IF(Saisie_usager!F105&lt;&gt;"",Saisie_usager!F105," ")</f>
        <v xml:space="preserve"> </v>
      </c>
      <c r="D105" s="312"/>
      <c r="E105" s="312"/>
      <c r="F105" s="313"/>
      <c r="G105" s="311" t="str">
        <f>IF(Saisie_usager!J105&lt;&gt;"",Saisie_usager!J105,"")</f>
        <v/>
      </c>
      <c r="H105" s="312"/>
      <c r="I105" s="313"/>
      <c r="J105" s="208" t="str">
        <f>IF(Saisie_usager!M105&lt;&gt;"",Saisie_usager!M105,"")</f>
        <v/>
      </c>
      <c r="K105" s="68"/>
      <c r="L105" s="151" t="str">
        <f>IF(K105="",Saisie_usager!O105,K105*VLOOKUP($C105,Ref_Invest!$E$3:$K$36,7,FALSE))</f>
        <v/>
      </c>
      <c r="M105" s="144" t="str">
        <f>IF(Saisie_usager!P105&lt;&gt;"",Saisie_usager!P105,"")</f>
        <v/>
      </c>
      <c r="N105" s="4" t="str">
        <f>IF(Saisie_usager!Q105&lt;&gt;"",Saisie_usager!Q105,"")</f>
        <v/>
      </c>
      <c r="O105" s="145" t="str">
        <f>IF(Saisie_usager!R105&lt;&gt;"",Saisie_usager!R105,"")</f>
        <v/>
      </c>
      <c r="P105" s="262" t="str">
        <f>IF(Saisie_usager!F105&lt;&gt;"",Saisie_usager!F105,"")</f>
        <v/>
      </c>
      <c r="Q105" s="314"/>
      <c r="R105" s="314"/>
      <c r="S105" s="260"/>
      <c r="T105" s="317"/>
      <c r="U105" s="318"/>
      <c r="V105" s="319"/>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IF(ISNA(VLOOKUP(P105,Ref_Invest!$E$3:$F$36,2,FALSE)),"",IF(VLOOKUP(P105,Ref_Invest!$E$3:$F$36,2,FALSE)=0,"",VLOOKUP(P105,Ref_Invest!$E$3:$F$36,2,FALSE)))</f>
        <v/>
      </c>
      <c r="AI105" s="152" t="str">
        <f>IF(AH105&gt;0,IF(AG105="","",IF(VLOOKUP(C105,Ref_Invest!$E$3:$P$36,12,FALSE)&lt;AH105,AG105,AG105*AH105/VLOOKUP(C105,Ref_Invest!$E$3:$P$36,12,FALSE))),AG105)</f>
        <v/>
      </c>
      <c r="AJ105" s="149" t="str">
        <f t="shared" si="35"/>
        <v/>
      </c>
      <c r="AK105" s="72" t="str">
        <f>IF(C105="","",IF(ISNA(VLOOKUP(P105,Ref_Invest!$T$3:$U$36,2,FALSE)),"",VLOOKUP(P105,Ref_Invest!$T$3:$U$36,2,FALSE)))</f>
        <v/>
      </c>
      <c r="AL105" s="218" t="str">
        <f>IF(AND(W105&gt;Ref_Invest!$E$57,AA105="",AE105="",AF105&lt;&gt;"OUI"),"XX",IF(AND(W105&gt;Ref_Invest!$E$57,AE105="",AF105&lt;&gt;"OUI"),"XXX",IF(AND(W105&gt;=Ref_Invest!$E$56,AA105="",AF105&lt;&gt;"OUI"),"X","")))</f>
        <v/>
      </c>
      <c r="AM105" s="219" t="str">
        <f t="shared" si="34"/>
        <v/>
      </c>
    </row>
    <row r="106" spans="1:39">
      <c r="A106" s="96" t="str">
        <f>IF(C106=" ","",VLOOKUP(C106,Ref_Invest!$E$3:$H$38,4,FALSE))</f>
        <v/>
      </c>
      <c r="B106" s="96" t="str">
        <f t="shared" si="32"/>
        <v/>
      </c>
      <c r="C106" s="311" t="str">
        <f>IF(Saisie_usager!F106&lt;&gt;"",Saisie_usager!F106," ")</f>
        <v xml:space="preserve"> </v>
      </c>
      <c r="D106" s="312"/>
      <c r="E106" s="312"/>
      <c r="F106" s="313"/>
      <c r="G106" s="311" t="str">
        <f>IF(Saisie_usager!J106&lt;&gt;"",Saisie_usager!J106,"")</f>
        <v/>
      </c>
      <c r="H106" s="312"/>
      <c r="I106" s="313"/>
      <c r="J106" s="208" t="str">
        <f>IF(Saisie_usager!M106&lt;&gt;"",Saisie_usager!M106,"")</f>
        <v/>
      </c>
      <c r="K106" s="68"/>
      <c r="L106" s="151" t="str">
        <f>IF(K106="",Saisie_usager!O106,K106*VLOOKUP($C106,Ref_Invest!$E$3:$K$36,7,FALSE))</f>
        <v/>
      </c>
      <c r="M106" s="144" t="str">
        <f>IF(Saisie_usager!P106&lt;&gt;"",Saisie_usager!P106,"")</f>
        <v/>
      </c>
      <c r="N106" s="4" t="str">
        <f>IF(Saisie_usager!Q106&lt;&gt;"",Saisie_usager!Q106,"")</f>
        <v/>
      </c>
      <c r="O106" s="145" t="str">
        <f>IF(Saisie_usager!R106&lt;&gt;"",Saisie_usager!R106,"")</f>
        <v/>
      </c>
      <c r="P106" s="262" t="str">
        <f>IF(Saisie_usager!F106&lt;&gt;"",Saisie_usager!F106,"")</f>
        <v/>
      </c>
      <c r="Q106" s="314"/>
      <c r="R106" s="314"/>
      <c r="S106" s="260"/>
      <c r="T106" s="317"/>
      <c r="U106" s="318"/>
      <c r="V106" s="319"/>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IF(ISNA(VLOOKUP(P106,Ref_Invest!$E$3:$F$36,2,FALSE)),"",IF(VLOOKUP(P106,Ref_Invest!$E$3:$F$36,2,FALSE)=0,"",VLOOKUP(P106,Ref_Invest!$E$3:$F$36,2,FALSE)))</f>
        <v/>
      </c>
      <c r="AI106" s="152" t="str">
        <f>IF(AH106&gt;0,IF(AG106="","",IF(VLOOKUP(C106,Ref_Invest!$E$3:$P$36,12,FALSE)&lt;AH106,AG106,AG106*AH106/VLOOKUP(C106,Ref_Invest!$E$3:$P$36,12,FALSE))),AG106)</f>
        <v/>
      </c>
      <c r="AJ106" s="149" t="str">
        <f t="shared" si="35"/>
        <v/>
      </c>
      <c r="AK106" s="72" t="str">
        <f>IF(C106="","",IF(ISNA(VLOOKUP(P106,Ref_Invest!$T$3:$U$36,2,FALSE)),"",VLOOKUP(P106,Ref_Invest!$T$3:$U$36,2,FALSE)))</f>
        <v/>
      </c>
      <c r="AL106" s="218" t="str">
        <f>IF(AND(W106&gt;Ref_Invest!$E$57,AA106="",AE106="",AF106&lt;&gt;"OUI"),"XX",IF(AND(W106&gt;Ref_Invest!$E$57,AE106="",AF106&lt;&gt;"OUI"),"XXX",IF(AND(W106&gt;=Ref_Invest!$E$56,AA106="",AF106&lt;&gt;"OUI"),"X","")))</f>
        <v/>
      </c>
      <c r="AM106" s="219" t="str">
        <f t="shared" si="34"/>
        <v/>
      </c>
    </row>
    <row r="107" spans="1:39">
      <c r="A107" s="96" t="str">
        <f>IF(C107=" ","",VLOOKUP(C107,Ref_Invest!$E$3:$H$38,4,FALSE))</f>
        <v/>
      </c>
      <c r="B107" s="96" t="str">
        <f t="shared" si="32"/>
        <v/>
      </c>
      <c r="C107" s="311" t="str">
        <f>IF(Saisie_usager!F107&lt;&gt;"",Saisie_usager!F107," ")</f>
        <v xml:space="preserve"> </v>
      </c>
      <c r="D107" s="312"/>
      <c r="E107" s="312"/>
      <c r="F107" s="313"/>
      <c r="G107" s="311" t="str">
        <f>IF(Saisie_usager!J107&lt;&gt;"",Saisie_usager!J107,"")</f>
        <v/>
      </c>
      <c r="H107" s="312"/>
      <c r="I107" s="313"/>
      <c r="J107" s="208" t="str">
        <f>IF(Saisie_usager!M107&lt;&gt;"",Saisie_usager!M107,"")</f>
        <v/>
      </c>
      <c r="K107" s="68"/>
      <c r="L107" s="151" t="str">
        <f>IF(K107="",Saisie_usager!O107,K107*VLOOKUP($C107,Ref_Invest!$E$3:$K$36,7,FALSE))</f>
        <v/>
      </c>
      <c r="M107" s="144" t="str">
        <f>IF(Saisie_usager!P107&lt;&gt;"",Saisie_usager!P107,"")</f>
        <v/>
      </c>
      <c r="N107" s="4" t="str">
        <f>IF(Saisie_usager!Q107&lt;&gt;"",Saisie_usager!Q107,"")</f>
        <v/>
      </c>
      <c r="O107" s="145" t="str">
        <f>IF(Saisie_usager!R107&lt;&gt;"",Saisie_usager!R107,"")</f>
        <v/>
      </c>
      <c r="P107" s="262" t="str">
        <f>IF(Saisie_usager!F107&lt;&gt;"",Saisie_usager!F107,"")</f>
        <v/>
      </c>
      <c r="Q107" s="314"/>
      <c r="R107" s="314"/>
      <c r="S107" s="260"/>
      <c r="T107" s="317"/>
      <c r="U107" s="318"/>
      <c r="V107" s="319"/>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IF(ISNA(VLOOKUP(P107,Ref_Invest!$E$3:$F$36,2,FALSE)),"",IF(VLOOKUP(P107,Ref_Invest!$E$3:$F$36,2,FALSE)=0,"",VLOOKUP(P107,Ref_Invest!$E$3:$F$36,2,FALSE)))</f>
        <v/>
      </c>
      <c r="AI107" s="152" t="str">
        <f>IF(AH107&gt;0,IF(AG107="","",IF(VLOOKUP(C107,Ref_Invest!$E$3:$P$36,12,FALSE)&lt;AH107,AG107,AG107*AH107/VLOOKUP(C107,Ref_Invest!$E$3:$P$36,12,FALSE))),AG107)</f>
        <v/>
      </c>
      <c r="AJ107" s="149" t="str">
        <f t="shared" si="35"/>
        <v/>
      </c>
      <c r="AK107" s="72" t="str">
        <f>IF(C107="","",IF(ISNA(VLOOKUP(P107,Ref_Invest!$T$3:$U$36,2,FALSE)),"",VLOOKUP(P107,Ref_Invest!$T$3:$U$36,2,FALSE)))</f>
        <v/>
      </c>
      <c r="AL107" s="218" t="str">
        <f>IF(AND(W107&gt;Ref_Invest!$E$57,AA107="",AE107="",AF107&lt;&gt;"OUI"),"XX",IF(AND(W107&gt;Ref_Invest!$E$57,AE107="",AF107&lt;&gt;"OUI"),"XXX",IF(AND(W107&gt;=Ref_Invest!$E$56,AA107="",AF107&lt;&gt;"OUI"),"X","")))</f>
        <v/>
      </c>
      <c r="AM107" s="219" t="str">
        <f t="shared" si="34"/>
        <v/>
      </c>
    </row>
    <row r="108" spans="1:39">
      <c r="A108" s="96" t="str">
        <f>IF(C108=" ","",VLOOKUP(C108,Ref_Invest!$E$3:$H$38,4,FALSE))</f>
        <v/>
      </c>
      <c r="B108" s="96" t="str">
        <f t="shared" si="32"/>
        <v/>
      </c>
      <c r="C108" s="311" t="str">
        <f>IF(Saisie_usager!F108&lt;&gt;"",Saisie_usager!F108," ")</f>
        <v xml:space="preserve"> </v>
      </c>
      <c r="D108" s="312"/>
      <c r="E108" s="312"/>
      <c r="F108" s="313"/>
      <c r="G108" s="311" t="str">
        <f>IF(Saisie_usager!J108&lt;&gt;"",Saisie_usager!J108,"")</f>
        <v/>
      </c>
      <c r="H108" s="312"/>
      <c r="I108" s="313"/>
      <c r="J108" s="208" t="str">
        <f>IF(Saisie_usager!M108&lt;&gt;"",Saisie_usager!M108,"")</f>
        <v/>
      </c>
      <c r="K108" s="68"/>
      <c r="L108" s="151" t="str">
        <f>IF(K108="",Saisie_usager!O108,K108*VLOOKUP($C108,Ref_Invest!$E$3:$K$36,7,FALSE))</f>
        <v/>
      </c>
      <c r="M108" s="144" t="str">
        <f>IF(Saisie_usager!P108&lt;&gt;"",Saisie_usager!P108,"")</f>
        <v/>
      </c>
      <c r="N108" s="4" t="str">
        <f>IF(Saisie_usager!Q108&lt;&gt;"",Saisie_usager!Q108,"")</f>
        <v/>
      </c>
      <c r="O108" s="145" t="str">
        <f>IF(Saisie_usager!R108&lt;&gt;"",Saisie_usager!R108,"")</f>
        <v/>
      </c>
      <c r="P108" s="262" t="str">
        <f>IF(Saisie_usager!F108&lt;&gt;"",Saisie_usager!F108,"")</f>
        <v/>
      </c>
      <c r="Q108" s="314"/>
      <c r="R108" s="314"/>
      <c r="S108" s="260"/>
      <c r="T108" s="317"/>
      <c r="U108" s="318"/>
      <c r="V108" s="319"/>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IF(ISNA(VLOOKUP(P108,Ref_Invest!$E$3:$F$36,2,FALSE)),"",IF(VLOOKUP(P108,Ref_Invest!$E$3:$F$36,2,FALSE)=0,"",VLOOKUP(P108,Ref_Invest!$E$3:$F$36,2,FALSE)))</f>
        <v/>
      </c>
      <c r="AI108" s="152" t="str">
        <f>IF(AH108&gt;0,IF(AG108="","",IF(VLOOKUP(C108,Ref_Invest!$E$3:$P$36,12,FALSE)&lt;AH108,AG108,AG108*AH108/VLOOKUP(C108,Ref_Invest!$E$3:$P$36,12,FALSE))),AG108)</f>
        <v/>
      </c>
      <c r="AJ108" s="149" t="str">
        <f t="shared" si="35"/>
        <v/>
      </c>
      <c r="AK108" s="72" t="str">
        <f>IF(C108="","",IF(ISNA(VLOOKUP(P108,Ref_Invest!$T$3:$U$36,2,FALSE)),"",VLOOKUP(P108,Ref_Invest!$T$3:$U$36,2,FALSE)))</f>
        <v/>
      </c>
      <c r="AL108" s="218" t="str">
        <f>IF(AND(W108&gt;Ref_Invest!$E$57,AA108="",AE108="",AF108&lt;&gt;"OUI"),"XX",IF(AND(W108&gt;Ref_Invest!$E$57,AE108="",AF108&lt;&gt;"OUI"),"XXX",IF(AND(W108&gt;=Ref_Invest!$E$56,AA108="",AF108&lt;&gt;"OUI"),"X","")))</f>
        <v/>
      </c>
      <c r="AM108" s="219" t="str">
        <f t="shared" si="34"/>
        <v/>
      </c>
    </row>
    <row r="109" spans="1:39">
      <c r="A109" s="96" t="str">
        <f>IF(C109=" ","",VLOOKUP(C109,Ref_Invest!$E$3:$H$38,4,FALSE))</f>
        <v/>
      </c>
      <c r="B109" s="96" t="str">
        <f t="shared" si="32"/>
        <v/>
      </c>
      <c r="C109" s="311" t="str">
        <f>IF(Saisie_usager!F109&lt;&gt;"",Saisie_usager!F109," ")</f>
        <v xml:space="preserve"> </v>
      </c>
      <c r="D109" s="312"/>
      <c r="E109" s="312"/>
      <c r="F109" s="313"/>
      <c r="G109" s="311" t="str">
        <f>IF(Saisie_usager!J109&lt;&gt;"",Saisie_usager!J109,"")</f>
        <v/>
      </c>
      <c r="H109" s="312"/>
      <c r="I109" s="313"/>
      <c r="J109" s="208" t="str">
        <f>IF(Saisie_usager!M109&lt;&gt;"",Saisie_usager!M109,"")</f>
        <v/>
      </c>
      <c r="K109" s="68"/>
      <c r="L109" s="151" t="str">
        <f>IF(K109="",Saisie_usager!O109,K109*VLOOKUP($C109,Ref_Invest!$E$3:$K$36,7,FALSE))</f>
        <v/>
      </c>
      <c r="M109" s="144" t="str">
        <f>IF(Saisie_usager!P109&lt;&gt;"",Saisie_usager!P109,"")</f>
        <v/>
      </c>
      <c r="N109" s="4" t="str">
        <f>IF(Saisie_usager!Q109&lt;&gt;"",Saisie_usager!Q109,"")</f>
        <v/>
      </c>
      <c r="O109" s="145" t="str">
        <f>IF(Saisie_usager!R109&lt;&gt;"",Saisie_usager!R109,"")</f>
        <v/>
      </c>
      <c r="P109" s="262" t="str">
        <f>IF(Saisie_usager!F109&lt;&gt;"",Saisie_usager!F109,"")</f>
        <v/>
      </c>
      <c r="Q109" s="314"/>
      <c r="R109" s="314"/>
      <c r="S109" s="260"/>
      <c r="T109" s="317"/>
      <c r="U109" s="318"/>
      <c r="V109" s="319"/>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IF(ISNA(VLOOKUP(P109,Ref_Invest!$E$3:$F$36,2,FALSE)),"",IF(VLOOKUP(P109,Ref_Invest!$E$3:$F$36,2,FALSE)=0,"",VLOOKUP(P109,Ref_Invest!$E$3:$F$36,2,FALSE)))</f>
        <v/>
      </c>
      <c r="AI109" s="152" t="str">
        <f>IF(AH109&gt;0,IF(AG109="","",IF(VLOOKUP(C109,Ref_Invest!$E$3:$P$36,12,FALSE)&lt;AH109,AG109,AG109*AH109/VLOOKUP(C109,Ref_Invest!$E$3:$P$36,12,FALSE))),AG109)</f>
        <v/>
      </c>
      <c r="AJ109" s="149" t="str">
        <f t="shared" si="35"/>
        <v/>
      </c>
      <c r="AK109" s="72" t="str">
        <f>IF(C109="","",IF(ISNA(VLOOKUP(P109,Ref_Invest!$T$3:$U$36,2,FALSE)),"",VLOOKUP(P109,Ref_Invest!$T$3:$U$36,2,FALSE)))</f>
        <v/>
      </c>
      <c r="AL109" s="218" t="str">
        <f>IF(AND(W109&gt;Ref_Invest!$E$57,AA109="",AE109="",AF109&lt;&gt;"OUI"),"XX",IF(AND(W109&gt;Ref_Invest!$E$57,AE109="",AF109&lt;&gt;"OUI"),"XXX",IF(AND(W109&gt;=Ref_Invest!$E$56,AA109="",AF109&lt;&gt;"OUI"),"X","")))</f>
        <v/>
      </c>
      <c r="AM109" s="219" t="str">
        <f t="shared" si="34"/>
        <v/>
      </c>
    </row>
    <row r="110" spans="1:39">
      <c r="A110" s="96" t="str">
        <f>IF(C110=" ","",VLOOKUP(C110,Ref_Invest!$E$3:$H$38,4,FALSE))</f>
        <v/>
      </c>
      <c r="B110" s="96" t="str">
        <f t="shared" si="32"/>
        <v/>
      </c>
      <c r="C110" s="311" t="str">
        <f>IF(Saisie_usager!F110&lt;&gt;"",Saisie_usager!F110," ")</f>
        <v xml:space="preserve"> </v>
      </c>
      <c r="D110" s="312"/>
      <c r="E110" s="312"/>
      <c r="F110" s="313"/>
      <c r="G110" s="311" t="str">
        <f>IF(Saisie_usager!J110&lt;&gt;"",Saisie_usager!J110,"")</f>
        <v/>
      </c>
      <c r="H110" s="312"/>
      <c r="I110" s="313"/>
      <c r="J110" s="208" t="str">
        <f>IF(Saisie_usager!M110&lt;&gt;"",Saisie_usager!M110,"")</f>
        <v/>
      </c>
      <c r="K110" s="68"/>
      <c r="L110" s="151" t="str">
        <f>IF(K110="",Saisie_usager!O110,K110*VLOOKUP($C110,Ref_Invest!$E$3:$K$36,7,FALSE))</f>
        <v/>
      </c>
      <c r="M110" s="144" t="str">
        <f>IF(Saisie_usager!P110&lt;&gt;"",Saisie_usager!P110,"")</f>
        <v/>
      </c>
      <c r="N110" s="4" t="str">
        <f>IF(Saisie_usager!Q110&lt;&gt;"",Saisie_usager!Q110,"")</f>
        <v/>
      </c>
      <c r="O110" s="145" t="str">
        <f>IF(Saisie_usager!R110&lt;&gt;"",Saisie_usager!R110,"")</f>
        <v/>
      </c>
      <c r="P110" s="262" t="str">
        <f>IF(Saisie_usager!F110&lt;&gt;"",Saisie_usager!F110,"")</f>
        <v/>
      </c>
      <c r="Q110" s="314"/>
      <c r="R110" s="314"/>
      <c r="S110" s="260"/>
      <c r="T110" s="317"/>
      <c r="U110" s="318"/>
      <c r="V110" s="319"/>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IF(ISNA(VLOOKUP(P110,Ref_Invest!$E$3:$F$36,2,FALSE)),"",IF(VLOOKUP(P110,Ref_Invest!$E$3:$F$36,2,FALSE)=0,"",VLOOKUP(P110,Ref_Invest!$E$3:$F$36,2,FALSE)))</f>
        <v/>
      </c>
      <c r="AI110" s="152" t="str">
        <f>IF(AH110&gt;0,IF(AG110="","",IF(VLOOKUP(C110,Ref_Invest!$E$3:$P$36,12,FALSE)&lt;AH110,AG110,AG110*AH110/VLOOKUP(C110,Ref_Invest!$E$3:$P$36,12,FALSE))),AG110)</f>
        <v/>
      </c>
      <c r="AJ110" s="149" t="str">
        <f t="shared" si="35"/>
        <v/>
      </c>
      <c r="AK110" s="72" t="str">
        <f>IF(C110="","",IF(ISNA(VLOOKUP(P110,Ref_Invest!$T$3:$U$36,2,FALSE)),"",VLOOKUP(P110,Ref_Invest!$T$3:$U$36,2,FALSE)))</f>
        <v/>
      </c>
      <c r="AL110" s="218" t="str">
        <f>IF(AND(W110&gt;Ref_Invest!$E$57,AA110="",AE110="",AF110&lt;&gt;"OUI"),"XX",IF(AND(W110&gt;Ref_Invest!$E$57,AE110="",AF110&lt;&gt;"OUI"),"XXX",IF(AND(W110&gt;=Ref_Invest!$E$56,AA110="",AF110&lt;&gt;"OUI"),"X","")))</f>
        <v/>
      </c>
      <c r="AM110" s="219" t="str">
        <f t="shared" si="34"/>
        <v/>
      </c>
    </row>
    <row r="111" spans="1:39">
      <c r="A111" s="96" t="str">
        <f>IF(C111=" ","",VLOOKUP(C111,Ref_Invest!$E$3:$H$38,4,FALSE))</f>
        <v/>
      </c>
      <c r="B111" s="96" t="str">
        <f t="shared" si="32"/>
        <v/>
      </c>
      <c r="C111" s="311" t="str">
        <f>IF(Saisie_usager!F111&lt;&gt;"",Saisie_usager!F111," ")</f>
        <v xml:space="preserve"> </v>
      </c>
      <c r="D111" s="312"/>
      <c r="E111" s="312"/>
      <c r="F111" s="313"/>
      <c r="G111" s="311" t="str">
        <f>IF(Saisie_usager!J111&lt;&gt;"",Saisie_usager!J111,"")</f>
        <v/>
      </c>
      <c r="H111" s="312"/>
      <c r="I111" s="313"/>
      <c r="J111" s="208" t="str">
        <f>IF(Saisie_usager!M111&lt;&gt;"",Saisie_usager!M111,"")</f>
        <v/>
      </c>
      <c r="K111" s="68"/>
      <c r="L111" s="151" t="str">
        <f>IF(K111="",Saisie_usager!O111,K111*VLOOKUP($C111,Ref_Invest!$E$3:$K$36,7,FALSE))</f>
        <v/>
      </c>
      <c r="M111" s="144" t="str">
        <f>IF(Saisie_usager!P111&lt;&gt;"",Saisie_usager!P111,"")</f>
        <v/>
      </c>
      <c r="N111" s="4" t="str">
        <f>IF(Saisie_usager!Q111&lt;&gt;"",Saisie_usager!Q111,"")</f>
        <v/>
      </c>
      <c r="O111" s="145" t="str">
        <f>IF(Saisie_usager!R111&lt;&gt;"",Saisie_usager!R111,"")</f>
        <v/>
      </c>
      <c r="P111" s="262" t="str">
        <f>IF(Saisie_usager!F111&lt;&gt;"",Saisie_usager!F111,"")</f>
        <v/>
      </c>
      <c r="Q111" s="314"/>
      <c r="R111" s="314"/>
      <c r="S111" s="260"/>
      <c r="T111" s="317"/>
      <c r="U111" s="318"/>
      <c r="V111" s="319"/>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IF(ISNA(VLOOKUP(P111,Ref_Invest!$E$3:$F$36,2,FALSE)),"",IF(VLOOKUP(P111,Ref_Invest!$E$3:$F$36,2,FALSE)=0,"",VLOOKUP(P111,Ref_Invest!$E$3:$F$36,2,FALSE)))</f>
        <v/>
      </c>
      <c r="AI111" s="152" t="str">
        <f>IF(AH111&gt;0,IF(AG111="","",IF(VLOOKUP(C111,Ref_Invest!$E$3:$P$36,12,FALSE)&lt;AH111,AG111,AG111*AH111/VLOOKUP(C111,Ref_Invest!$E$3:$P$36,12,FALSE))),AG111)</f>
        <v/>
      </c>
      <c r="AJ111" s="149" t="str">
        <f t="shared" si="35"/>
        <v/>
      </c>
      <c r="AK111" s="72" t="str">
        <f>IF(C111="","",IF(ISNA(VLOOKUP(P111,Ref_Invest!$T$3:$U$36,2,FALSE)),"",VLOOKUP(P111,Ref_Invest!$T$3:$U$36,2,FALSE)))</f>
        <v/>
      </c>
      <c r="AL111" s="218" t="str">
        <f>IF(AND(W111&gt;Ref_Invest!$E$57,AA111="",AE111="",AF111&lt;&gt;"OUI"),"XX",IF(AND(W111&gt;Ref_Invest!$E$57,AE111="",AF111&lt;&gt;"OUI"),"XXX",IF(AND(W111&gt;=Ref_Invest!$E$56,AA111="",AF111&lt;&gt;"OUI"),"X","")))</f>
        <v/>
      </c>
      <c r="AM111" s="219" t="str">
        <f t="shared" si="34"/>
        <v/>
      </c>
    </row>
    <row r="112" spans="1:39">
      <c r="A112" s="96" t="str">
        <f>IF(C112=" ","",VLOOKUP(C112,Ref_Invest!$E$3:$H$38,4,FALSE))</f>
        <v/>
      </c>
      <c r="B112" s="96" t="str">
        <f t="shared" si="32"/>
        <v/>
      </c>
      <c r="C112" s="311" t="str">
        <f>IF(Saisie_usager!F112&lt;&gt;"",Saisie_usager!F112," ")</f>
        <v xml:space="preserve"> </v>
      </c>
      <c r="D112" s="312"/>
      <c r="E112" s="312"/>
      <c r="F112" s="313"/>
      <c r="G112" s="311" t="str">
        <f>IF(Saisie_usager!J112&lt;&gt;"",Saisie_usager!J112,"")</f>
        <v/>
      </c>
      <c r="H112" s="312"/>
      <c r="I112" s="313"/>
      <c r="J112" s="208" t="str">
        <f>IF(Saisie_usager!M112&lt;&gt;"",Saisie_usager!M112,"")</f>
        <v/>
      </c>
      <c r="K112" s="68"/>
      <c r="L112" s="151" t="str">
        <f>IF(K112="",Saisie_usager!O112,K112*VLOOKUP($C112,Ref_Invest!$E$3:$K$36,7,FALSE))</f>
        <v/>
      </c>
      <c r="M112" s="144" t="str">
        <f>IF(Saisie_usager!P112&lt;&gt;"",Saisie_usager!P112,"")</f>
        <v/>
      </c>
      <c r="N112" s="4" t="str">
        <f>IF(Saisie_usager!Q112&lt;&gt;"",Saisie_usager!Q112,"")</f>
        <v/>
      </c>
      <c r="O112" s="145" t="str">
        <f>IF(Saisie_usager!R112&lt;&gt;"",Saisie_usager!R112,"")</f>
        <v/>
      </c>
      <c r="P112" s="262" t="str">
        <f>IF(Saisie_usager!F112&lt;&gt;"",Saisie_usager!F112,"")</f>
        <v/>
      </c>
      <c r="Q112" s="314"/>
      <c r="R112" s="314"/>
      <c r="S112" s="260"/>
      <c r="T112" s="317"/>
      <c r="U112" s="318"/>
      <c r="V112" s="319"/>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IF(ISNA(VLOOKUP(P112,Ref_Invest!$E$3:$F$36,2,FALSE)),"",IF(VLOOKUP(P112,Ref_Invest!$E$3:$F$36,2,FALSE)=0,"",VLOOKUP(P112,Ref_Invest!$E$3:$F$36,2,FALSE)))</f>
        <v/>
      </c>
      <c r="AI112" s="152" t="str">
        <f>IF(AH112&gt;0,IF(AG112="","",IF(VLOOKUP(C112,Ref_Invest!$E$3:$P$36,12,FALSE)&lt;AH112,AG112,AG112*AH112/VLOOKUP(C112,Ref_Invest!$E$3:$P$36,12,FALSE))),AG112)</f>
        <v/>
      </c>
      <c r="AJ112" s="149" t="str">
        <f t="shared" si="35"/>
        <v/>
      </c>
      <c r="AK112" s="72" t="str">
        <f>IF(C112="","",IF(ISNA(VLOOKUP(P112,Ref_Invest!$T$3:$U$36,2,FALSE)),"",VLOOKUP(P112,Ref_Invest!$T$3:$U$36,2,FALSE)))</f>
        <v/>
      </c>
      <c r="AL112" s="218" t="str">
        <f>IF(AND(W112&gt;Ref_Invest!$E$57,AA112="",AE112="",AF112&lt;&gt;"OUI"),"XX",IF(AND(W112&gt;Ref_Invest!$E$57,AE112="",AF112&lt;&gt;"OUI"),"XXX",IF(AND(W112&gt;=Ref_Invest!$E$56,AA112="",AF112&lt;&gt;"OUI"),"X","")))</f>
        <v/>
      </c>
      <c r="AM112" s="219" t="str">
        <f t="shared" si="34"/>
        <v/>
      </c>
    </row>
    <row r="113" spans="1:39">
      <c r="A113" s="96" t="str">
        <f>IF(C113=" ","",VLOOKUP(C113,Ref_Invest!$E$3:$H$38,4,FALSE))</f>
        <v/>
      </c>
      <c r="B113" s="96" t="str">
        <f t="shared" si="32"/>
        <v/>
      </c>
      <c r="C113" s="311" t="str">
        <f>IF(Saisie_usager!F113&lt;&gt;"",Saisie_usager!F113," ")</f>
        <v xml:space="preserve"> </v>
      </c>
      <c r="D113" s="312"/>
      <c r="E113" s="312"/>
      <c r="F113" s="313"/>
      <c r="G113" s="311" t="str">
        <f>IF(Saisie_usager!J113&lt;&gt;"",Saisie_usager!J113,"")</f>
        <v/>
      </c>
      <c r="H113" s="312"/>
      <c r="I113" s="313"/>
      <c r="J113" s="208" t="str">
        <f>IF(Saisie_usager!M113&lt;&gt;"",Saisie_usager!M113,"")</f>
        <v/>
      </c>
      <c r="K113" s="68"/>
      <c r="L113" s="151" t="str">
        <f>IF(K113="",Saisie_usager!O113,K113*VLOOKUP($C113,Ref_Invest!$E$3:$K$36,7,FALSE))</f>
        <v/>
      </c>
      <c r="M113" s="144" t="str">
        <f>IF(Saisie_usager!P113&lt;&gt;"",Saisie_usager!P113,"")</f>
        <v/>
      </c>
      <c r="N113" s="4" t="str">
        <f>IF(Saisie_usager!Q113&lt;&gt;"",Saisie_usager!Q113,"")</f>
        <v/>
      </c>
      <c r="O113" s="145" t="str">
        <f>IF(Saisie_usager!R113&lt;&gt;"",Saisie_usager!R113,"")</f>
        <v/>
      </c>
      <c r="P113" s="262" t="str">
        <f>IF(Saisie_usager!F113&lt;&gt;"",Saisie_usager!F113,"")</f>
        <v/>
      </c>
      <c r="Q113" s="314"/>
      <c r="R113" s="314"/>
      <c r="S113" s="260"/>
      <c r="T113" s="317"/>
      <c r="U113" s="318"/>
      <c r="V113" s="319"/>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IF(ISNA(VLOOKUP(P113,Ref_Invest!$E$3:$F$36,2,FALSE)),"",IF(VLOOKUP(P113,Ref_Invest!$E$3:$F$36,2,FALSE)=0,"",VLOOKUP(P113,Ref_Invest!$E$3:$F$36,2,FALSE)))</f>
        <v/>
      </c>
      <c r="AI113" s="152" t="str">
        <f>IF(AH113&gt;0,IF(AG113="","",IF(VLOOKUP(C113,Ref_Invest!$E$3:$P$36,12,FALSE)&lt;AH113,AG113,AG113*AH113/VLOOKUP(C113,Ref_Invest!$E$3:$P$36,12,FALSE))),AG113)</f>
        <v/>
      </c>
      <c r="AJ113" s="149" t="str">
        <f t="shared" si="35"/>
        <v/>
      </c>
      <c r="AK113" s="72" t="str">
        <f>IF(C113="","",IF(ISNA(VLOOKUP(P113,Ref_Invest!$T$3:$U$36,2,FALSE)),"",VLOOKUP(P113,Ref_Invest!$T$3:$U$36,2,FALSE)))</f>
        <v/>
      </c>
      <c r="AL113" s="218" t="str">
        <f>IF(AND(W113&gt;Ref_Invest!$E$57,AA113="",AE113="",AF113&lt;&gt;"OUI"),"XX",IF(AND(W113&gt;Ref_Invest!$E$57,AE113="",AF113&lt;&gt;"OUI"),"XXX",IF(AND(W113&gt;=Ref_Invest!$E$56,AA113="",AF113&lt;&gt;"OUI"),"X","")))</f>
        <v/>
      </c>
      <c r="AM113" s="219" t="str">
        <f t="shared" si="34"/>
        <v/>
      </c>
    </row>
    <row r="114" spans="1:39">
      <c r="A114" s="96" t="str">
        <f>IF(C114=" ","",VLOOKUP(C114,Ref_Invest!$E$3:$H$38,4,FALSE))</f>
        <v/>
      </c>
      <c r="B114" s="96" t="str">
        <f t="shared" si="32"/>
        <v/>
      </c>
      <c r="C114" s="311" t="str">
        <f>IF(Saisie_usager!F114&lt;&gt;"",Saisie_usager!F114," ")</f>
        <v xml:space="preserve"> </v>
      </c>
      <c r="D114" s="312"/>
      <c r="E114" s="312"/>
      <c r="F114" s="313"/>
      <c r="G114" s="311" t="str">
        <f>IF(Saisie_usager!J114&lt;&gt;"",Saisie_usager!J114,"")</f>
        <v/>
      </c>
      <c r="H114" s="312"/>
      <c r="I114" s="313"/>
      <c r="J114" s="208" t="str">
        <f>IF(Saisie_usager!M114&lt;&gt;"",Saisie_usager!M114,"")</f>
        <v/>
      </c>
      <c r="K114" s="68"/>
      <c r="L114" s="151" t="str">
        <f>IF(K114="",Saisie_usager!O114,K114*VLOOKUP($C114,Ref_Invest!$E$3:$K$36,7,FALSE))</f>
        <v/>
      </c>
      <c r="M114" s="144" t="str">
        <f>IF(Saisie_usager!P114&lt;&gt;"",Saisie_usager!P114,"")</f>
        <v/>
      </c>
      <c r="N114" s="4" t="str">
        <f>IF(Saisie_usager!Q114&lt;&gt;"",Saisie_usager!Q114,"")</f>
        <v/>
      </c>
      <c r="O114" s="145" t="str">
        <f>IF(Saisie_usager!R114&lt;&gt;"",Saisie_usager!R114,"")</f>
        <v/>
      </c>
      <c r="P114" s="262" t="str">
        <f>IF(Saisie_usager!F114&lt;&gt;"",Saisie_usager!F114,"")</f>
        <v/>
      </c>
      <c r="Q114" s="314"/>
      <c r="R114" s="314"/>
      <c r="S114" s="260"/>
      <c r="T114" s="317"/>
      <c r="U114" s="318"/>
      <c r="V114" s="319"/>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IF(ISNA(VLOOKUP(P114,Ref_Invest!$E$3:$F$36,2,FALSE)),"",IF(VLOOKUP(P114,Ref_Invest!$E$3:$F$36,2,FALSE)=0,"",VLOOKUP(P114,Ref_Invest!$E$3:$F$36,2,FALSE)))</f>
        <v/>
      </c>
      <c r="AI114" s="152" t="str">
        <f>IF(AH114&gt;0,IF(AG114="","",IF(VLOOKUP(C114,Ref_Invest!$E$3:$P$36,12,FALSE)&lt;AH114,AG114,AG114*AH114/VLOOKUP(C114,Ref_Invest!$E$3:$P$36,12,FALSE))),AG114)</f>
        <v/>
      </c>
      <c r="AJ114" s="149" t="str">
        <f t="shared" si="35"/>
        <v/>
      </c>
      <c r="AK114" s="72" t="str">
        <f>IF(C114="","",IF(ISNA(VLOOKUP(P114,Ref_Invest!$T$3:$U$36,2,FALSE)),"",VLOOKUP(P114,Ref_Invest!$T$3:$U$36,2,FALSE)))</f>
        <v/>
      </c>
      <c r="AL114" s="218" t="str">
        <f>IF(AND(W114&gt;Ref_Invest!$E$57,AA114="",AE114="",AF114&lt;&gt;"OUI"),"XX",IF(AND(W114&gt;Ref_Invest!$E$57,AE114="",AF114&lt;&gt;"OUI"),"XXX",IF(AND(W114&gt;=Ref_Invest!$E$56,AA114="",AF114&lt;&gt;"OUI"),"X","")))</f>
        <v/>
      </c>
      <c r="AM114" s="219" t="str">
        <f t="shared" si="34"/>
        <v/>
      </c>
    </row>
    <row r="115" spans="1:39">
      <c r="A115" s="96" t="str">
        <f>IF(C115=" ","",VLOOKUP(C115,Ref_Invest!$E$3:$H$38,4,FALSE))</f>
        <v/>
      </c>
      <c r="B115" s="96" t="str">
        <f t="shared" si="32"/>
        <v/>
      </c>
      <c r="C115" s="311" t="str">
        <f>IF(Saisie_usager!F115&lt;&gt;"",Saisie_usager!F115," ")</f>
        <v xml:space="preserve"> </v>
      </c>
      <c r="D115" s="312"/>
      <c r="E115" s="312"/>
      <c r="F115" s="313"/>
      <c r="G115" s="311" t="str">
        <f>IF(Saisie_usager!J115&lt;&gt;"",Saisie_usager!J115,"")</f>
        <v/>
      </c>
      <c r="H115" s="312"/>
      <c r="I115" s="313"/>
      <c r="J115" s="208" t="str">
        <f>IF(Saisie_usager!M115&lt;&gt;"",Saisie_usager!M115,"")</f>
        <v/>
      </c>
      <c r="K115" s="68"/>
      <c r="L115" s="151" t="str">
        <f>IF(K115="",Saisie_usager!O115,K115*VLOOKUP($C115,Ref_Invest!$E$3:$K$36,7,FALSE))</f>
        <v/>
      </c>
      <c r="M115" s="144" t="str">
        <f>IF(Saisie_usager!P115&lt;&gt;"",Saisie_usager!P115,"")</f>
        <v/>
      </c>
      <c r="N115" s="4" t="str">
        <f>IF(Saisie_usager!Q115&lt;&gt;"",Saisie_usager!Q115,"")</f>
        <v/>
      </c>
      <c r="O115" s="145" t="str">
        <f>IF(Saisie_usager!R115&lt;&gt;"",Saisie_usager!R115,"")</f>
        <v/>
      </c>
      <c r="P115" s="262" t="str">
        <f>IF(Saisie_usager!F115&lt;&gt;"",Saisie_usager!F115,"")</f>
        <v/>
      </c>
      <c r="Q115" s="314"/>
      <c r="R115" s="314"/>
      <c r="S115" s="260"/>
      <c r="T115" s="317"/>
      <c r="U115" s="318"/>
      <c r="V115" s="319"/>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IF(ISNA(VLOOKUP(P115,Ref_Invest!$E$3:$F$36,2,FALSE)),"",IF(VLOOKUP(P115,Ref_Invest!$E$3:$F$36,2,FALSE)=0,"",VLOOKUP(P115,Ref_Invest!$E$3:$F$36,2,FALSE)))</f>
        <v/>
      </c>
      <c r="AI115" s="152" t="str">
        <f>IF(AH115&gt;0,IF(AG115="","",IF(VLOOKUP(C115,Ref_Invest!$E$3:$P$36,12,FALSE)&lt;AH115,AG115,AG115*AH115/VLOOKUP(C115,Ref_Invest!$E$3:$P$36,12,FALSE))),AG115)</f>
        <v/>
      </c>
      <c r="AJ115" s="149" t="str">
        <f t="shared" si="35"/>
        <v/>
      </c>
      <c r="AK115" s="72" t="str">
        <f>IF(C115="","",IF(ISNA(VLOOKUP(P115,Ref_Invest!$T$3:$U$36,2,FALSE)),"",VLOOKUP(P115,Ref_Invest!$T$3:$U$36,2,FALSE)))</f>
        <v/>
      </c>
      <c r="AL115" s="218" t="str">
        <f>IF(AND(W115&gt;Ref_Invest!$E$57,AA115="",AE115="",AF115&lt;&gt;"OUI"),"XX",IF(AND(W115&gt;Ref_Invest!$E$57,AE115="",AF115&lt;&gt;"OUI"),"XXX",IF(AND(W115&gt;=Ref_Invest!$E$56,AA115="",AF115&lt;&gt;"OUI"),"X","")))</f>
        <v/>
      </c>
      <c r="AM115" s="219" t="str">
        <f t="shared" si="34"/>
        <v/>
      </c>
    </row>
    <row r="116" spans="1:39">
      <c r="A116" s="96" t="str">
        <f>IF(C116=" ","",VLOOKUP(C116,Ref_Invest!$E$3:$H$38,4,FALSE))</f>
        <v/>
      </c>
      <c r="B116" s="96" t="str">
        <f t="shared" si="32"/>
        <v/>
      </c>
      <c r="C116" s="311" t="str">
        <f>IF(Saisie_usager!F116&lt;&gt;"",Saisie_usager!F116," ")</f>
        <v xml:space="preserve"> </v>
      </c>
      <c r="D116" s="312"/>
      <c r="E116" s="312"/>
      <c r="F116" s="313"/>
      <c r="G116" s="311" t="str">
        <f>IF(Saisie_usager!J116&lt;&gt;"",Saisie_usager!J116,"")</f>
        <v/>
      </c>
      <c r="H116" s="312"/>
      <c r="I116" s="313"/>
      <c r="J116" s="208" t="str">
        <f>IF(Saisie_usager!M116&lt;&gt;"",Saisie_usager!M116,"")</f>
        <v/>
      </c>
      <c r="K116" s="68"/>
      <c r="L116" s="151" t="str">
        <f>IF(K116="",Saisie_usager!O116,K116*VLOOKUP($C116,Ref_Invest!$E$3:$K$36,7,FALSE))</f>
        <v/>
      </c>
      <c r="M116" s="144" t="str">
        <f>IF(Saisie_usager!P116&lt;&gt;"",Saisie_usager!P116,"")</f>
        <v/>
      </c>
      <c r="N116" s="4" t="str">
        <f>IF(Saisie_usager!Q116&lt;&gt;"",Saisie_usager!Q116,"")</f>
        <v/>
      </c>
      <c r="O116" s="145" t="str">
        <f>IF(Saisie_usager!R116&lt;&gt;"",Saisie_usager!R116,"")</f>
        <v/>
      </c>
      <c r="P116" s="262" t="str">
        <f>IF(Saisie_usager!F116&lt;&gt;"",Saisie_usager!F116,"")</f>
        <v/>
      </c>
      <c r="Q116" s="314"/>
      <c r="R116" s="314"/>
      <c r="S116" s="260"/>
      <c r="T116" s="317"/>
      <c r="U116" s="318"/>
      <c r="V116" s="319"/>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IF(ISNA(VLOOKUP(P116,Ref_Invest!$E$3:$F$36,2,FALSE)),"",IF(VLOOKUP(P116,Ref_Invest!$E$3:$F$36,2,FALSE)=0,"",VLOOKUP(P116,Ref_Invest!$E$3:$F$36,2,FALSE)))</f>
        <v/>
      </c>
      <c r="AI116" s="152" t="str">
        <f>IF(AH116&gt;0,IF(AG116="","",IF(VLOOKUP(C116,Ref_Invest!$E$3:$P$36,12,FALSE)&lt;AH116,AG116,AG116*AH116/VLOOKUP(C116,Ref_Invest!$E$3:$P$36,12,FALSE))),AG116)</f>
        <v/>
      </c>
      <c r="AJ116" s="149" t="str">
        <f t="shared" si="35"/>
        <v/>
      </c>
      <c r="AK116" s="72" t="str">
        <f>IF(C116="","",IF(ISNA(VLOOKUP(P116,Ref_Invest!$T$3:$U$36,2,FALSE)),"",VLOOKUP(P116,Ref_Invest!$T$3:$U$36,2,FALSE)))</f>
        <v/>
      </c>
      <c r="AL116" s="218" t="str">
        <f>IF(AND(W116&gt;Ref_Invest!$E$57,AA116="",AE116="",AF116&lt;&gt;"OUI"),"XX",IF(AND(W116&gt;Ref_Invest!$E$57,AE116="",AF116&lt;&gt;"OUI"),"XXX",IF(AND(W116&gt;=Ref_Invest!$E$56,AA116="",AF116&lt;&gt;"OUI"),"X","")))</f>
        <v/>
      </c>
      <c r="AM116" s="219" t="str">
        <f t="shared" si="34"/>
        <v/>
      </c>
    </row>
    <row r="117" spans="1:39">
      <c r="A117" s="96" t="str">
        <f>IF(C117=" ","",VLOOKUP(C117,Ref_Invest!$E$3:$H$38,4,FALSE))</f>
        <v/>
      </c>
      <c r="B117" s="96" t="str">
        <f t="shared" si="32"/>
        <v/>
      </c>
      <c r="C117" s="311" t="str">
        <f>IF(Saisie_usager!F117&lt;&gt;"",Saisie_usager!F117," ")</f>
        <v xml:space="preserve"> </v>
      </c>
      <c r="D117" s="312"/>
      <c r="E117" s="312"/>
      <c r="F117" s="313"/>
      <c r="G117" s="311" t="str">
        <f>IF(Saisie_usager!J117&lt;&gt;"",Saisie_usager!J117,"")</f>
        <v/>
      </c>
      <c r="H117" s="312"/>
      <c r="I117" s="313"/>
      <c r="J117" s="208" t="str">
        <f>IF(Saisie_usager!M117&lt;&gt;"",Saisie_usager!M117,"")</f>
        <v/>
      </c>
      <c r="K117" s="68"/>
      <c r="L117" s="151" t="str">
        <f>IF(K117="",Saisie_usager!O117,K117*VLOOKUP($C117,Ref_Invest!$E$3:$K$36,7,FALSE))</f>
        <v/>
      </c>
      <c r="M117" s="144" t="str">
        <f>IF(Saisie_usager!P117&lt;&gt;"",Saisie_usager!P117,"")</f>
        <v/>
      </c>
      <c r="N117" s="4" t="str">
        <f>IF(Saisie_usager!Q117&lt;&gt;"",Saisie_usager!Q117,"")</f>
        <v/>
      </c>
      <c r="O117" s="145" t="str">
        <f>IF(Saisie_usager!R117&lt;&gt;"",Saisie_usager!R117,"")</f>
        <v/>
      </c>
      <c r="P117" s="262" t="str">
        <f>IF(Saisie_usager!F117&lt;&gt;"",Saisie_usager!F117,"")</f>
        <v/>
      </c>
      <c r="Q117" s="314"/>
      <c r="R117" s="314"/>
      <c r="S117" s="260"/>
      <c r="T117" s="317"/>
      <c r="U117" s="318"/>
      <c r="V117" s="319"/>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IF(ISNA(VLOOKUP(P117,Ref_Invest!$E$3:$F$36,2,FALSE)),"",IF(VLOOKUP(P117,Ref_Invest!$E$3:$F$36,2,FALSE)=0,"",VLOOKUP(P117,Ref_Invest!$E$3:$F$36,2,FALSE)))</f>
        <v/>
      </c>
      <c r="AI117" s="152" t="str">
        <f>IF(AH117&gt;0,IF(AG117="","",IF(VLOOKUP(C117,Ref_Invest!$E$3:$P$36,12,FALSE)&lt;AH117,AG117,AG117*AH117/VLOOKUP(C117,Ref_Invest!$E$3:$P$36,12,FALSE))),AG117)</f>
        <v/>
      </c>
      <c r="AJ117" s="149" t="str">
        <f t="shared" si="35"/>
        <v/>
      </c>
      <c r="AK117" s="72" t="str">
        <f>IF(C117="","",IF(ISNA(VLOOKUP(P117,Ref_Invest!$T$3:$U$36,2,FALSE)),"",VLOOKUP(P117,Ref_Invest!$T$3:$U$36,2,FALSE)))</f>
        <v/>
      </c>
      <c r="AL117" s="218" t="str">
        <f>IF(AND(W117&gt;Ref_Invest!$E$57,AA117="",AE117="",AF117&lt;&gt;"OUI"),"XX",IF(AND(W117&gt;Ref_Invest!$E$57,AE117="",AF117&lt;&gt;"OUI"),"XXX",IF(AND(W117&gt;=Ref_Invest!$E$56,AA117="",AF117&lt;&gt;"OUI"),"X","")))</f>
        <v/>
      </c>
      <c r="AM117" s="219" t="str">
        <f t="shared" si="34"/>
        <v/>
      </c>
    </row>
    <row r="118" spans="1:39">
      <c r="A118" s="96" t="str">
        <f>IF(C118=" ","",VLOOKUP(C118,Ref_Invest!$E$3:$H$38,4,FALSE))</f>
        <v/>
      </c>
      <c r="B118" s="96" t="str">
        <f t="shared" si="32"/>
        <v/>
      </c>
      <c r="C118" s="311" t="str">
        <f>IF(Saisie_usager!F118&lt;&gt;"",Saisie_usager!F118," ")</f>
        <v xml:space="preserve"> </v>
      </c>
      <c r="D118" s="312"/>
      <c r="E118" s="312"/>
      <c r="F118" s="313"/>
      <c r="G118" s="311" t="str">
        <f>IF(Saisie_usager!J118&lt;&gt;"",Saisie_usager!J118,"")</f>
        <v/>
      </c>
      <c r="H118" s="312"/>
      <c r="I118" s="313"/>
      <c r="J118" s="208" t="str">
        <f>IF(Saisie_usager!M118&lt;&gt;"",Saisie_usager!M118,"")</f>
        <v/>
      </c>
      <c r="K118" s="68"/>
      <c r="L118" s="151" t="str">
        <f>IF(K118="",Saisie_usager!O118,K118*VLOOKUP($C118,Ref_Invest!$E$3:$K$36,7,FALSE))</f>
        <v/>
      </c>
      <c r="M118" s="144" t="str">
        <f>IF(Saisie_usager!P118&lt;&gt;"",Saisie_usager!P118,"")</f>
        <v/>
      </c>
      <c r="N118" s="4" t="str">
        <f>IF(Saisie_usager!Q118&lt;&gt;"",Saisie_usager!Q118,"")</f>
        <v/>
      </c>
      <c r="O118" s="145" t="str">
        <f>IF(Saisie_usager!R118&lt;&gt;"",Saisie_usager!R118,"")</f>
        <v/>
      </c>
      <c r="P118" s="262" t="str">
        <f>IF(Saisie_usager!F118&lt;&gt;"",Saisie_usager!F118,"")</f>
        <v/>
      </c>
      <c r="Q118" s="314"/>
      <c r="R118" s="314"/>
      <c r="S118" s="260"/>
      <c r="T118" s="317"/>
      <c r="U118" s="318"/>
      <c r="V118" s="319"/>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IF(ISNA(VLOOKUP(P118,Ref_Invest!$E$3:$F$36,2,FALSE)),"",IF(VLOOKUP(P118,Ref_Invest!$E$3:$F$36,2,FALSE)=0,"",VLOOKUP(P118,Ref_Invest!$E$3:$F$36,2,FALSE)))</f>
        <v/>
      </c>
      <c r="AI118" s="152" t="str">
        <f>IF(AH118&gt;0,IF(AG118="","",IF(VLOOKUP(C118,Ref_Invest!$E$3:$P$36,12,FALSE)&lt;AH118,AG118,AG118*AH118/VLOOKUP(C118,Ref_Invest!$E$3:$P$36,12,FALSE))),AG118)</f>
        <v/>
      </c>
      <c r="AJ118" s="149" t="str">
        <f t="shared" si="35"/>
        <v/>
      </c>
      <c r="AK118" s="72" t="str">
        <f>IF(C118="","",IF(ISNA(VLOOKUP(P118,Ref_Invest!$T$3:$U$36,2,FALSE)),"",VLOOKUP(P118,Ref_Invest!$T$3:$U$36,2,FALSE)))</f>
        <v/>
      </c>
      <c r="AL118" s="218" t="str">
        <f>IF(AND(W118&gt;Ref_Invest!$E$57,AA118="",AE118="",AF118&lt;&gt;"OUI"),"XX",IF(AND(W118&gt;Ref_Invest!$E$57,AE118="",AF118&lt;&gt;"OUI"),"XXX",IF(AND(W118&gt;=Ref_Invest!$E$56,AA118="",AF118&lt;&gt;"OUI"),"X","")))</f>
        <v/>
      </c>
      <c r="AM118" s="219" t="str">
        <f t="shared" si="34"/>
        <v/>
      </c>
    </row>
    <row r="119" spans="1:39">
      <c r="A119" s="96" t="str">
        <f>IF(C119=" ","",VLOOKUP(C119,Ref_Invest!$E$3:$H$38,4,FALSE))</f>
        <v/>
      </c>
      <c r="B119" s="96" t="str">
        <f t="shared" si="32"/>
        <v/>
      </c>
      <c r="C119" s="311" t="str">
        <f>IF(Saisie_usager!F119&lt;&gt;"",Saisie_usager!F119," ")</f>
        <v xml:space="preserve"> </v>
      </c>
      <c r="D119" s="312"/>
      <c r="E119" s="312"/>
      <c r="F119" s="313"/>
      <c r="G119" s="311" t="str">
        <f>IF(Saisie_usager!J119&lt;&gt;"",Saisie_usager!J119,"")</f>
        <v/>
      </c>
      <c r="H119" s="312"/>
      <c r="I119" s="313"/>
      <c r="J119" s="208" t="str">
        <f>IF(Saisie_usager!M119&lt;&gt;"",Saisie_usager!M119,"")</f>
        <v/>
      </c>
      <c r="K119" s="68"/>
      <c r="L119" s="151" t="str">
        <f>IF(K119="",Saisie_usager!O119,K119*VLOOKUP($C119,Ref_Invest!$E$3:$K$36,7,FALSE))</f>
        <v/>
      </c>
      <c r="M119" s="144" t="str">
        <f>IF(Saisie_usager!P119&lt;&gt;"",Saisie_usager!P119,"")</f>
        <v/>
      </c>
      <c r="N119" s="4" t="str">
        <f>IF(Saisie_usager!Q119&lt;&gt;"",Saisie_usager!Q119,"")</f>
        <v/>
      </c>
      <c r="O119" s="145" t="str">
        <f>IF(Saisie_usager!R119&lt;&gt;"",Saisie_usager!R119,"")</f>
        <v/>
      </c>
      <c r="P119" s="262" t="str">
        <f>IF(Saisie_usager!F119&lt;&gt;"",Saisie_usager!F119,"")</f>
        <v/>
      </c>
      <c r="Q119" s="314"/>
      <c r="R119" s="314"/>
      <c r="S119" s="260"/>
      <c r="T119" s="317"/>
      <c r="U119" s="318"/>
      <c r="V119" s="319"/>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IF(ISNA(VLOOKUP(P119,Ref_Invest!$E$3:$F$36,2,FALSE)),"",IF(VLOOKUP(P119,Ref_Invest!$E$3:$F$36,2,FALSE)=0,"",VLOOKUP(P119,Ref_Invest!$E$3:$F$36,2,FALSE)))</f>
        <v/>
      </c>
      <c r="AI119" s="152" t="str">
        <f>IF(AH119&gt;0,IF(AG119="","",IF(VLOOKUP(C119,Ref_Invest!$E$3:$P$36,12,FALSE)&lt;AH119,AG119,AG119*AH119/VLOOKUP(C119,Ref_Invest!$E$3:$P$36,12,FALSE))),AG119)</f>
        <v/>
      </c>
      <c r="AJ119" s="149" t="str">
        <f t="shared" si="35"/>
        <v/>
      </c>
      <c r="AK119" s="72" t="str">
        <f>IF(C119="","",IF(ISNA(VLOOKUP(P119,Ref_Invest!$T$3:$U$36,2,FALSE)),"",VLOOKUP(P119,Ref_Invest!$T$3:$U$36,2,FALSE)))</f>
        <v/>
      </c>
      <c r="AL119" s="218" t="str">
        <f>IF(AND(W119&gt;Ref_Invest!$E$57,AA119="",AE119="",AF119&lt;&gt;"OUI"),"XX",IF(AND(W119&gt;Ref_Invest!$E$57,AE119="",AF119&lt;&gt;"OUI"),"XXX",IF(AND(W119&gt;=Ref_Invest!$E$56,AA119="",AF119&lt;&gt;"OUI"),"X","")))</f>
        <v/>
      </c>
      <c r="AM119" s="219" t="str">
        <f t="shared" si="34"/>
        <v/>
      </c>
    </row>
    <row r="120" spans="1:39">
      <c r="A120" s="96" t="str">
        <f>IF(C120=" ","",VLOOKUP(C120,Ref_Invest!$E$3:$H$38,4,FALSE))</f>
        <v/>
      </c>
      <c r="B120" s="96" t="str">
        <f t="shared" si="32"/>
        <v/>
      </c>
      <c r="C120" s="311" t="str">
        <f>IF(Saisie_usager!F120&lt;&gt;"",Saisie_usager!F120," ")</f>
        <v xml:space="preserve"> </v>
      </c>
      <c r="D120" s="312"/>
      <c r="E120" s="312"/>
      <c r="F120" s="313"/>
      <c r="G120" s="311" t="str">
        <f>IF(Saisie_usager!J120&lt;&gt;"",Saisie_usager!J120,"")</f>
        <v/>
      </c>
      <c r="H120" s="312"/>
      <c r="I120" s="313"/>
      <c r="J120" s="208" t="str">
        <f>IF(Saisie_usager!M120&lt;&gt;"",Saisie_usager!M120,"")</f>
        <v/>
      </c>
      <c r="K120" s="68"/>
      <c r="L120" s="151" t="str">
        <f>IF(K120="",Saisie_usager!O120,K120*VLOOKUP($C120,Ref_Invest!$E$3:$K$36,7,FALSE))</f>
        <v/>
      </c>
      <c r="M120" s="144" t="str">
        <f>IF(Saisie_usager!P120&lt;&gt;"",Saisie_usager!P120,"")</f>
        <v/>
      </c>
      <c r="N120" s="4" t="str">
        <f>IF(Saisie_usager!Q120&lt;&gt;"",Saisie_usager!Q120,"")</f>
        <v/>
      </c>
      <c r="O120" s="145" t="str">
        <f>IF(Saisie_usager!R120&lt;&gt;"",Saisie_usager!R120,"")</f>
        <v/>
      </c>
      <c r="P120" s="262" t="str">
        <f>IF(Saisie_usager!F120&lt;&gt;"",Saisie_usager!F120,"")</f>
        <v/>
      </c>
      <c r="Q120" s="314"/>
      <c r="R120" s="314"/>
      <c r="S120" s="260"/>
      <c r="T120" s="317"/>
      <c r="U120" s="318"/>
      <c r="V120" s="319"/>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IF(ISNA(VLOOKUP(P120,Ref_Invest!$E$3:$F$36,2,FALSE)),"",IF(VLOOKUP(P120,Ref_Invest!$E$3:$F$36,2,FALSE)=0,"",VLOOKUP(P120,Ref_Invest!$E$3:$F$36,2,FALSE)))</f>
        <v/>
      </c>
      <c r="AI120" s="152" t="str">
        <f>IF(AH120&gt;0,IF(AG120="","",IF(VLOOKUP(C120,Ref_Invest!$E$3:$P$36,12,FALSE)&lt;AH120,AG120,AG120*AH120/VLOOKUP(C120,Ref_Invest!$E$3:$P$36,12,FALSE))),AG120)</f>
        <v/>
      </c>
      <c r="AJ120" s="149" t="str">
        <f t="shared" si="35"/>
        <v/>
      </c>
      <c r="AK120" s="72" t="str">
        <f>IF(C120="","",IF(ISNA(VLOOKUP(P120,Ref_Invest!$T$3:$U$36,2,FALSE)),"",VLOOKUP(P120,Ref_Invest!$T$3:$U$36,2,FALSE)))</f>
        <v/>
      </c>
      <c r="AL120" s="218" t="str">
        <f>IF(AND(W120&gt;Ref_Invest!$E$57,AA120="",AE120="",AF120&lt;&gt;"OUI"),"XX",IF(AND(W120&gt;Ref_Invest!$E$57,AE120="",AF120&lt;&gt;"OUI"),"XXX",IF(AND(W120&gt;=Ref_Invest!$E$56,AA120="",AF120&lt;&gt;"OUI"),"X","")))</f>
        <v/>
      </c>
      <c r="AM120" s="219" t="str">
        <f t="shared" si="34"/>
        <v/>
      </c>
    </row>
  </sheetData>
  <mergeCells count="713">
    <mergeCell ref="BW72:BX73"/>
    <mergeCell ref="BW74:BX75"/>
    <mergeCell ref="BW76:BX77"/>
    <mergeCell ref="BW54:BX55"/>
    <mergeCell ref="BW56:BX57"/>
    <mergeCell ref="BW58:BX59"/>
    <mergeCell ref="BW60:BX61"/>
    <mergeCell ref="BW62:BX63"/>
    <mergeCell ref="BW64:BX65"/>
    <mergeCell ref="BW66:BX67"/>
    <mergeCell ref="BW68:BX69"/>
    <mergeCell ref="BW70:BX71"/>
    <mergeCell ref="BW36:BX37"/>
    <mergeCell ref="BW38:BX39"/>
    <mergeCell ref="BW40:BX41"/>
    <mergeCell ref="BW42:BX43"/>
    <mergeCell ref="BW44:BX45"/>
    <mergeCell ref="BW46:BX47"/>
    <mergeCell ref="BW48:BX49"/>
    <mergeCell ref="BW50:BX51"/>
    <mergeCell ref="BW52:BX53"/>
    <mergeCell ref="BW19:BX19"/>
    <mergeCell ref="BW20:BX21"/>
    <mergeCell ref="BW22:BX23"/>
    <mergeCell ref="BW24:BX25"/>
    <mergeCell ref="BW26:BX27"/>
    <mergeCell ref="BW28:BX29"/>
    <mergeCell ref="BW30:BX31"/>
    <mergeCell ref="BW32:BX33"/>
    <mergeCell ref="BW34:BX35"/>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Y22:AZ23"/>
    <mergeCell ref="AU24:AX25"/>
    <mergeCell ref="AY24:AZ25"/>
    <mergeCell ref="AU26:AX27"/>
    <mergeCell ref="AY26:AZ27"/>
    <mergeCell ref="AJ10:AJ12"/>
    <mergeCell ref="AU20:AX21"/>
    <mergeCell ref="AY20:AZ21"/>
    <mergeCell ref="AQ15:AZ16"/>
    <mergeCell ref="AL15:AO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7:CG7"/>
    <mergeCell ref="CF27:CG27"/>
    <mergeCell ref="CF34:CG34"/>
    <mergeCell ref="CF36:CG36"/>
    <mergeCell ref="CD42:CE42"/>
    <mergeCell ref="CD46:CE46"/>
    <mergeCell ref="CD50:CE50"/>
    <mergeCell ref="CD52:CE52"/>
    <mergeCell ref="CG44:CJ48"/>
    <mergeCell ref="CF29:CG29"/>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BY74:BY75"/>
    <mergeCell ref="BY76:BY77"/>
    <mergeCell ref="CA8:CD10"/>
    <mergeCell ref="CE9:CG9"/>
    <mergeCell ref="CA11:CD13"/>
    <mergeCell ref="CE12:CG12"/>
    <mergeCell ref="CA14:CD16"/>
    <mergeCell ref="CE15:CG15"/>
    <mergeCell ref="CE18:CG18"/>
    <mergeCell ref="CA17:CD18"/>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2:CG32">
    <cfRule type="expression" dxfId="0" priority="1">
      <formula>$CD$50=""</formula>
    </cfRule>
  </conditionalFormatting>
  <dataValidations count="2">
    <dataValidation type="list" allowBlank="1" showInputMessage="1" showErrorMessage="1" sqref="CE9:CG9 CE15:CG15 CE18:CG18 AF20:AF1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Ref_Invest!$E$63:$E$64</xm:f>
          </x14:formula1>
          <xm:sqref>CE7:CG7</xm:sqref>
        </x14:dataValidation>
        <x14:dataValidation type="list" allowBlank="1" showInputMessage="1" showErrorMessage="1" xr:uid="{E1C95CB6-4086-42D9-8E06-C25E8EEB2D57}">
          <x14:formula1>
            <xm:f>Ref_Invest!$D$49:$D$52</xm:f>
          </x14:formula1>
          <xm:sqref>C8:F8</xm:sqref>
        </x14:dataValidation>
        <x14:dataValidation type="list" allowBlank="1" showInputMessage="1" showErrorMessage="1" xr:uid="{00000000-0002-0000-0100-000002000000}">
          <x14:formula1>
            <xm:f>Ref_Invest!$E$3:$E$36</xm:f>
          </x14:formula1>
          <xm:sqref>C20:F120 P20:S120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1"/>
  <sheetViews>
    <sheetView topLeftCell="A67" workbookViewId="0">
      <pane ySplit="6600" topLeftCell="A38" activePane="bottomLeft"/>
      <selection pane="bottomLeft" activeCell="D82" sqref="D82"/>
      <selection activeCell="A20" sqref="A20"/>
    </sheetView>
  </sheetViews>
  <sheetFormatPr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97</v>
      </c>
      <c r="E3" s="70" t="s">
        <v>98</v>
      </c>
      <c r="F3" s="70"/>
      <c r="G3" s="70"/>
      <c r="H3" s="71" t="s">
        <v>99</v>
      </c>
      <c r="I3" s="61" t="s">
        <v>100</v>
      </c>
      <c r="J3" s="70"/>
      <c r="K3" s="70">
        <v>250</v>
      </c>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Gros œuvre bâtiments de transformation et vente à la ferme</v>
      </c>
      <c r="U3" s="1" t="str">
        <f>D3</f>
        <v xml:space="preserve">1- Bâtiments neufs, rénovations et extensions </v>
      </c>
    </row>
    <row r="4" spans="1:21">
      <c r="A4" s="55">
        <v>2</v>
      </c>
      <c r="B4" s="16">
        <f>IF(N4&gt;0,1+MAX($B$2:B3),0)</f>
        <v>0</v>
      </c>
      <c r="C4" s="16">
        <f>IF(Q4&gt;0,1+MAX($C$2:C3),0)</f>
        <v>0</v>
      </c>
      <c r="D4" s="69" t="s">
        <v>97</v>
      </c>
      <c r="E4" s="70" t="s">
        <v>101</v>
      </c>
      <c r="F4" s="70"/>
      <c r="G4" s="70"/>
      <c r="H4" s="71" t="s">
        <v>99</v>
      </c>
      <c r="I4" s="61" t="s">
        <v>102</v>
      </c>
      <c r="J4" s="70"/>
      <c r="K4" s="70">
        <v>2001</v>
      </c>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36" si="0">E4</f>
        <v>Construction de locaux sanitaires</v>
      </c>
      <c r="U4" s="1" t="str">
        <f t="shared" ref="U4:U36" si="1">D4</f>
        <v xml:space="preserve">1- Bâtiments neufs, rénovations et extensions </v>
      </c>
    </row>
    <row r="5" spans="1:21">
      <c r="A5" s="55">
        <v>3</v>
      </c>
      <c r="B5" s="16">
        <f>IF(N5&gt;0,1+MAX($B$2:B4),0)</f>
        <v>0</v>
      </c>
      <c r="C5" s="16">
        <f>IF(Q5&gt;0,1+MAX($C$2:C4),0)</f>
        <v>0</v>
      </c>
      <c r="D5" s="69" t="s">
        <v>103</v>
      </c>
      <c r="E5" s="70" t="s">
        <v>104</v>
      </c>
      <c r="F5" s="70"/>
      <c r="G5" s="70"/>
      <c r="H5" s="71" t="s">
        <v>99</v>
      </c>
      <c r="I5" s="61" t="s">
        <v>102</v>
      </c>
      <c r="J5" s="70"/>
      <c r="K5" s="70">
        <v>3478</v>
      </c>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Carrelage, peinture</v>
      </c>
      <c r="U5" s="1" t="str">
        <f t="shared" si="1"/>
        <v>2- Aménagements intérieurs des bâtiments</v>
      </c>
    </row>
    <row r="6" spans="1:21">
      <c r="A6" s="55">
        <v>4</v>
      </c>
      <c r="B6" s="16">
        <f>IF(N6&gt;0,1+MAX($B$2:B5),0)</f>
        <v>0</v>
      </c>
      <c r="C6" s="16">
        <f>IF(Q6&gt;0,1+MAX($C$2:C5),0)</f>
        <v>0</v>
      </c>
      <c r="D6" s="69" t="s">
        <v>103</v>
      </c>
      <c r="E6" s="70" t="s">
        <v>105</v>
      </c>
      <c r="F6" s="70"/>
      <c r="G6" s="70"/>
      <c r="H6" s="71" t="s">
        <v>99</v>
      </c>
      <c r="I6" s="61" t="s">
        <v>102</v>
      </c>
      <c r="J6" s="70"/>
      <c r="K6" s="70">
        <v>2121</v>
      </c>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Sas sanitaire, Blocs sanitaires, vestiaires, douches.</v>
      </c>
      <c r="U6" s="1" t="str">
        <f t="shared" si="1"/>
        <v>2- Aménagements intérieurs des bâtiments</v>
      </c>
    </row>
    <row r="7" spans="1:21">
      <c r="A7" s="55">
        <v>5</v>
      </c>
      <c r="B7" s="16">
        <f>IF(N7&gt;0,1+MAX($B$2:B6),0)</f>
        <v>0</v>
      </c>
      <c r="C7" s="16">
        <f>IF(Q7&gt;0,1+MAX($C$2:C6),0)</f>
        <v>0</v>
      </c>
      <c r="D7" s="69" t="s">
        <v>103</v>
      </c>
      <c r="E7" s="70" t="s">
        <v>106</v>
      </c>
      <c r="F7" s="70"/>
      <c r="G7" s="70"/>
      <c r="H7" s="71" t="s">
        <v>107</v>
      </c>
      <c r="I7" s="207" t="s">
        <v>108</v>
      </c>
      <c r="J7" s="70">
        <v>140000</v>
      </c>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Quai de chargement, déchargement</v>
      </c>
      <c r="U7" s="1" t="str">
        <f t="shared" si="1"/>
        <v>2- Aménagements intérieurs des bâtiments</v>
      </c>
    </row>
    <row r="8" spans="1:21">
      <c r="A8" s="55">
        <v>6</v>
      </c>
      <c r="B8" s="16">
        <f>IF(N8&gt;0,1+MAX($B$2:B7),0)</f>
        <v>0</v>
      </c>
      <c r="C8" s="16">
        <f>IF(Q8&gt;0,1+MAX($C$2:C7),0)</f>
        <v>0</v>
      </c>
      <c r="D8" s="69" t="s">
        <v>103</v>
      </c>
      <c r="E8" s="70" t="s">
        <v>109</v>
      </c>
      <c r="F8" s="70"/>
      <c r="G8" s="70"/>
      <c r="H8" s="71" t="s">
        <v>107</v>
      </c>
      <c r="I8" s="207" t="s">
        <v>108</v>
      </c>
      <c r="J8" s="70">
        <v>120000</v>
      </c>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Equipements intérieurs des bâtiments</v>
      </c>
      <c r="U8" s="1" t="str">
        <f t="shared" si="1"/>
        <v>2- Aménagements intérieurs des bâtiments</v>
      </c>
    </row>
    <row r="9" spans="1:21">
      <c r="A9" s="55">
        <v>7</v>
      </c>
      <c r="B9" s="16">
        <f>IF(N9&gt;0,1+MAX($B$2:B8),0)</f>
        <v>0</v>
      </c>
      <c r="C9" s="16">
        <f>IF(Q9&gt;0,1+MAX($C$2:C8),0)</f>
        <v>0</v>
      </c>
      <c r="D9" s="69" t="s">
        <v>110</v>
      </c>
      <c r="E9" s="70" t="s">
        <v>111</v>
      </c>
      <c r="F9" s="70"/>
      <c r="G9" s="70"/>
      <c r="H9" s="71" t="s">
        <v>107</v>
      </c>
      <c r="I9" s="207" t="s">
        <v>112</v>
      </c>
      <c r="J9" s="70">
        <v>200000</v>
      </c>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Chambre frigorifique</v>
      </c>
      <c r="U9" s="1" t="str">
        <f t="shared" si="1"/>
        <v>3- Stockage</v>
      </c>
    </row>
    <row r="10" spans="1:21">
      <c r="A10" s="55">
        <v>8</v>
      </c>
      <c r="B10" s="16">
        <f>IF(N10&gt;0,1+MAX($B$2:B9),0)</f>
        <v>0</v>
      </c>
      <c r="C10" s="16">
        <f>IF(Q10&gt;0,1+MAX($C$2:C9),0)</f>
        <v>0</v>
      </c>
      <c r="D10" s="69" t="s">
        <v>110</v>
      </c>
      <c r="E10" s="70" t="s">
        <v>113</v>
      </c>
      <c r="F10" s="70"/>
      <c r="G10" s="70"/>
      <c r="H10" s="71" t="s">
        <v>107</v>
      </c>
      <c r="I10" s="207" t="s">
        <v>112</v>
      </c>
      <c r="J10" s="70">
        <v>200000</v>
      </c>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Groupe frigorifique ; appareil frigorifique ; cellule de refroidissement ; tunnel de refroidissement/congélation</v>
      </c>
      <c r="U10" s="1" t="str">
        <f t="shared" si="1"/>
        <v>3- Stockage</v>
      </c>
    </row>
    <row r="11" spans="1:21">
      <c r="A11" s="55">
        <v>9</v>
      </c>
      <c r="B11" s="16">
        <f>IF(N11&gt;0,1+MAX($B$2:B10),0)</f>
        <v>0</v>
      </c>
      <c r="C11" s="16">
        <f>IF(Q11&gt;0,1+MAX($C$2:C10),0)</f>
        <v>0</v>
      </c>
      <c r="D11" s="69" t="s">
        <v>110</v>
      </c>
      <c r="E11" s="70" t="s">
        <v>114</v>
      </c>
      <c r="F11" s="70"/>
      <c r="G11" s="70"/>
      <c r="H11" s="71" t="s">
        <v>115</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Équipements de réception et de stockage des matières premières</v>
      </c>
      <c r="U11" s="1" t="str">
        <f t="shared" si="1"/>
        <v>3- Stockage</v>
      </c>
    </row>
    <row r="12" spans="1:21">
      <c r="A12" s="55">
        <v>10</v>
      </c>
      <c r="B12" s="16">
        <f>IF(N12&gt;0,1+MAX($B$2:B11),0)</f>
        <v>0</v>
      </c>
      <c r="C12" s="16">
        <f>IF(Q12&gt;0,1+MAX($C$2:C11),0)</f>
        <v>0</v>
      </c>
      <c r="D12" s="69" t="s">
        <v>116</v>
      </c>
      <c r="E12" s="70" t="s">
        <v>117</v>
      </c>
      <c r="F12" s="70"/>
      <c r="G12" s="70"/>
      <c r="H12" s="71" t="s">
        <v>115</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Lave-vaisselle, armoires à couteaux de stérilisation…</v>
      </c>
      <c r="U12" s="1" t="str">
        <f t="shared" si="1"/>
        <v>4- Équipements pour le respect des règles d'hygiène du process de fabrication</v>
      </c>
    </row>
    <row r="13" spans="1:21">
      <c r="A13" s="55">
        <v>11</v>
      </c>
      <c r="B13" s="16">
        <f>IF(N13&gt;0,1+MAX($B$2:B12),0)</f>
        <v>0</v>
      </c>
      <c r="C13" s="16">
        <f>IF(Q13&gt;0,1+MAX($C$2:C12),0)</f>
        <v>0</v>
      </c>
      <c r="D13" s="69" t="s">
        <v>116</v>
      </c>
      <c r="E13" s="70" t="s">
        <v>118</v>
      </c>
      <c r="F13" s="70"/>
      <c r="G13" s="70"/>
      <c r="H13" s="71" t="s">
        <v>115</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Systèmes fixes de nettoyage / Lavage / désinfection</v>
      </c>
      <c r="U13" s="1" t="str">
        <f t="shared" si="1"/>
        <v>4- Équipements pour le respect des règles d'hygiène du process de fabrication</v>
      </c>
    </row>
    <row r="14" spans="1:21">
      <c r="A14" s="55">
        <v>12</v>
      </c>
      <c r="B14" s="16">
        <f>IF(N14&gt;0,1+MAX($B$2:B13),0)</f>
        <v>0</v>
      </c>
      <c r="C14" s="16">
        <f>IF(Q14&gt;0,1+MAX($C$2:C13),0)</f>
        <v>0</v>
      </c>
      <c r="D14" s="69" t="s">
        <v>116</v>
      </c>
      <c r="E14" s="70" t="s">
        <v>119</v>
      </c>
      <c r="F14" s="70"/>
      <c r="G14" s="70"/>
      <c r="H14" s="71" t="s">
        <v>115</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Bacs de lavage ; éviers ; lave-mains..</v>
      </c>
      <c r="U14" s="1" t="str">
        <f t="shared" si="1"/>
        <v>4- Équipements pour le respect des règles d'hygiène du process de fabrication</v>
      </c>
    </row>
    <row r="15" spans="1:21">
      <c r="A15" s="55">
        <v>13</v>
      </c>
      <c r="B15" s="16">
        <f>IF(N15&gt;0,1+MAX($B$2:B14),0)</f>
        <v>0</v>
      </c>
      <c r="C15" s="16">
        <f>IF(Q15&gt;0,1+MAX($C$2:C14),0)</f>
        <v>0</v>
      </c>
      <c r="D15" s="69" t="s">
        <v>116</v>
      </c>
      <c r="E15" s="70" t="s">
        <v>120</v>
      </c>
      <c r="F15" s="70"/>
      <c r="G15" s="70"/>
      <c r="H15" s="71" t="s">
        <v>115</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Autres équipements</v>
      </c>
      <c r="U15" s="1" t="str">
        <f t="shared" si="1"/>
        <v>4- Équipements pour le respect des règles d'hygiène du process de fabrication</v>
      </c>
    </row>
    <row r="16" spans="1:21">
      <c r="A16" s="55">
        <v>14</v>
      </c>
      <c r="B16" s="16">
        <f>IF(N16&gt;0,1+MAX($B$2:B15),0)</f>
        <v>0</v>
      </c>
      <c r="C16" s="16">
        <f>IF(Q16&gt;0,1+MAX($C$2:C15),0)</f>
        <v>0</v>
      </c>
      <c r="D16" s="69" t="s">
        <v>121</v>
      </c>
      <c r="E16" s="70" t="s">
        <v>122</v>
      </c>
      <c r="F16" s="70"/>
      <c r="G16" s="70"/>
      <c r="H16" s="71" t="s">
        <v>115</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Équipements d'aménagement et d'agencement du magasin de vente</v>
      </c>
      <c r="U16" s="1" t="str">
        <f t="shared" si="1"/>
        <v>5- Commercialisation</v>
      </c>
    </row>
    <row r="17" spans="1:21">
      <c r="A17" s="55">
        <v>15</v>
      </c>
      <c r="B17" s="16">
        <f>IF(N17&gt;0,1+MAX($B$2:B16),0)</f>
        <v>0</v>
      </c>
      <c r="C17" s="16">
        <f>IF(Q17&gt;0,1+MAX($C$2:C16),0)</f>
        <v>0</v>
      </c>
      <c r="D17" s="69" t="s">
        <v>121</v>
      </c>
      <c r="E17" s="70" t="s">
        <v>123</v>
      </c>
      <c r="F17" s="70"/>
      <c r="G17" s="70"/>
      <c r="H17" s="71" t="s">
        <v>115</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Vitrines réfrigérées ; rayonnages ; étagères et présentoirs</v>
      </c>
      <c r="U17" s="1" t="str">
        <f t="shared" si="1"/>
        <v>5- Commercialisation</v>
      </c>
    </row>
    <row r="18" spans="1:21" ht="15" customHeight="1">
      <c r="A18" s="55">
        <v>16</v>
      </c>
      <c r="B18" s="16">
        <f>IF(N18&gt;0,1+MAX($B$2:B17),0)</f>
        <v>0</v>
      </c>
      <c r="C18" s="16">
        <f>IF(Q18&gt;0,1+MAX($C$2:C17),0)</f>
        <v>0</v>
      </c>
      <c r="D18" s="69" t="s">
        <v>121</v>
      </c>
      <c r="E18" s="70" t="s">
        <v>124</v>
      </c>
      <c r="F18" s="70"/>
      <c r="G18" s="70"/>
      <c r="H18" s="71" t="s">
        <v>115</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Balance ; caisse enregistreuse avec traçabilité vente/produit</v>
      </c>
      <c r="U18" s="1" t="str">
        <f t="shared" si="1"/>
        <v>5- Commercialisation</v>
      </c>
    </row>
    <row r="19" spans="1:21" ht="15" customHeight="1">
      <c r="A19" s="55">
        <v>17</v>
      </c>
      <c r="B19" s="16">
        <f>IF(N19&gt;0,1+MAX($B$2:B18),0)</f>
        <v>0</v>
      </c>
      <c r="C19" s="16">
        <f>IF(Q19&gt;0,1+MAX($C$2:C18),0)</f>
        <v>0</v>
      </c>
      <c r="D19" s="69" t="s">
        <v>121</v>
      </c>
      <c r="E19" s="70" t="s">
        <v>125</v>
      </c>
      <c r="F19" s="70"/>
      <c r="G19" s="70"/>
      <c r="H19" s="71" t="s">
        <v>115</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Autres équipements spécifiques à la commercialisation</v>
      </c>
      <c r="U19" s="1" t="str">
        <f t="shared" si="1"/>
        <v>5- Commercialisation</v>
      </c>
    </row>
    <row r="20" spans="1:21" ht="15" customHeight="1">
      <c r="A20" s="55">
        <v>18</v>
      </c>
      <c r="B20" s="16">
        <f>IF(N20&gt;0,1+MAX($B$2:B19),0)</f>
        <v>0</v>
      </c>
      <c r="C20" s="16">
        <f>IF(Q20&gt;0,1+MAX($C$2:C19),0)</f>
        <v>0</v>
      </c>
      <c r="D20" s="69" t="s">
        <v>126</v>
      </c>
      <c r="E20" s="70" t="s">
        <v>127</v>
      </c>
      <c r="F20" s="70"/>
      <c r="G20" s="70"/>
      <c r="H20" s="71" t="s">
        <v>115</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Tables inox</v>
      </c>
      <c r="U20" s="1" t="str">
        <f t="shared" si="1"/>
        <v>6- Equipements du laboratoire de transformation</v>
      </c>
    </row>
    <row r="21" spans="1:21">
      <c r="A21" s="55">
        <v>19</v>
      </c>
      <c r="B21" s="16">
        <f>IF(N21&gt;0,1+MAX($B$2:B20),0)</f>
        <v>0</v>
      </c>
      <c r="C21" s="16">
        <f>IF(Q21&gt;0,1+MAX($C$2:C20),0)</f>
        <v>0</v>
      </c>
      <c r="D21" s="69" t="s">
        <v>126</v>
      </c>
      <c r="E21" s="70" t="s">
        <v>128</v>
      </c>
      <c r="F21" s="70"/>
      <c r="G21" s="70"/>
      <c r="H21" s="71" t="s">
        <v>115</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Broyeurs, hachoir</v>
      </c>
      <c r="U21" s="1" t="str">
        <f t="shared" si="1"/>
        <v>6- Equipements du laboratoire de transformation</v>
      </c>
    </row>
    <row r="22" spans="1:21">
      <c r="A22" s="55">
        <v>20</v>
      </c>
      <c r="B22" s="16">
        <f>IF(N22&gt;0,1+MAX($B$2:B21),0)</f>
        <v>0</v>
      </c>
      <c r="C22" s="16">
        <f>IF(Q22&gt;0,1+MAX($C$2:C21),0)</f>
        <v>0</v>
      </c>
      <c r="D22" s="69" t="s">
        <v>126</v>
      </c>
      <c r="E22" s="70" t="s">
        <v>129</v>
      </c>
      <c r="F22" s="70"/>
      <c r="G22" s="70"/>
      <c r="H22" s="71" t="s">
        <v>115</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Mélangeurs, malaxeurs</v>
      </c>
      <c r="U22" s="1" t="str">
        <f t="shared" si="1"/>
        <v>6- Equipements du laboratoire de transformation</v>
      </c>
    </row>
    <row r="23" spans="1:21">
      <c r="A23" s="55">
        <v>21</v>
      </c>
      <c r="B23" s="16">
        <f>IF(N23&gt;0,1+MAX($B$2:B22),0)</f>
        <v>0</v>
      </c>
      <c r="C23" s="16">
        <f>IF(Q23&gt;0,1+MAX($C$2:C22),0)</f>
        <v>0</v>
      </c>
      <c r="D23" s="69" t="s">
        <v>126</v>
      </c>
      <c r="E23" s="70" t="s">
        <v>130</v>
      </c>
      <c r="F23" s="70"/>
      <c r="G23" s="70"/>
      <c r="H23" s="71" t="s">
        <v>115</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Cuves</v>
      </c>
      <c r="U23" s="1" t="str">
        <f t="shared" si="1"/>
        <v>6- Equipements du laboratoire de transformation</v>
      </c>
    </row>
    <row r="24" spans="1:21">
      <c r="A24" s="55">
        <v>22</v>
      </c>
      <c r="B24" s="16">
        <f>IF(N24&gt;0,1+MAX($B$2:B23),0)</f>
        <v>0</v>
      </c>
      <c r="C24" s="16">
        <f>IF(Q24&gt;0,1+MAX($C$2:C23),0)</f>
        <v>0</v>
      </c>
      <c r="D24" s="69" t="s">
        <v>126</v>
      </c>
      <c r="E24" s="70" t="s">
        <v>131</v>
      </c>
      <c r="F24" s="70"/>
      <c r="G24" s="70"/>
      <c r="H24" s="71" t="s">
        <v>115</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Convoyeurs</v>
      </c>
      <c r="U24" s="1" t="str">
        <f t="shared" si="1"/>
        <v>6- Equipements du laboratoire de transformation</v>
      </c>
    </row>
    <row r="25" spans="1:21">
      <c r="A25" s="55">
        <v>23</v>
      </c>
      <c r="B25" s="16">
        <f>IF(N25&gt;0,1+MAX($B$2:B24),0)</f>
        <v>0</v>
      </c>
      <c r="C25" s="16">
        <f>IF(Q25&gt;0,1+MAX($C$2:C24),0)</f>
        <v>0</v>
      </c>
      <c r="D25" s="69" t="s">
        <v>126</v>
      </c>
      <c r="E25" s="70" t="s">
        <v>132</v>
      </c>
      <c r="F25" s="70"/>
      <c r="G25" s="70"/>
      <c r="H25" s="71" t="s">
        <v>115</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Fours, cuiseurs</v>
      </c>
      <c r="U25" s="1" t="str">
        <f t="shared" si="1"/>
        <v>6- Equipements du laboratoire de transformation</v>
      </c>
    </row>
    <row r="26" spans="1:21">
      <c r="A26" s="55">
        <v>24</v>
      </c>
      <c r="B26" s="16">
        <f>IF(N26&gt;0,1+MAX($B$2:B25),0)</f>
        <v>0</v>
      </c>
      <c r="C26" s="16">
        <f>IF(Q26&gt;0,1+MAX($C$2:C25),0)</f>
        <v>0</v>
      </c>
      <c r="D26" s="69" t="s">
        <v>126</v>
      </c>
      <c r="E26" s="70" t="s">
        <v>133</v>
      </c>
      <c r="F26" s="70"/>
      <c r="G26" s="70"/>
      <c r="H26" s="71" t="s">
        <v>115</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Équipements de pasteurisation ou de stérilisation</v>
      </c>
      <c r="U26" s="1" t="str">
        <f t="shared" si="1"/>
        <v>6- Equipements du laboratoire de transformation</v>
      </c>
    </row>
    <row r="27" spans="1:21">
      <c r="A27" s="55">
        <v>25</v>
      </c>
      <c r="B27" s="16">
        <f>IF(N27&gt;0,1+MAX($B$2:B26),0)</f>
        <v>0</v>
      </c>
      <c r="C27" s="16">
        <f>IF(Q27&gt;0,1+MAX($C$2:C26),0)</f>
        <v>0</v>
      </c>
      <c r="D27" s="69" t="s">
        <v>126</v>
      </c>
      <c r="E27" s="70" t="s">
        <v>134</v>
      </c>
      <c r="F27" s="70"/>
      <c r="G27" s="70"/>
      <c r="H27" s="71" t="s">
        <v>115</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Autres équipements spécifiques à la transformation</v>
      </c>
      <c r="U27" s="1" t="str">
        <f t="shared" si="1"/>
        <v>6- Equipements du laboratoire de transformation</v>
      </c>
    </row>
    <row r="28" spans="1:21">
      <c r="A28" s="55">
        <v>26</v>
      </c>
      <c r="B28" s="16">
        <f>IF(N28&gt;0,1+MAX($B$2:B27),0)</f>
        <v>0</v>
      </c>
      <c r="C28" s="16">
        <f>IF(Q28&gt;0,1+MAX($C$2:C27),0)</f>
        <v>0</v>
      </c>
      <c r="D28" s="69" t="s">
        <v>135</v>
      </c>
      <c r="E28" s="70" t="s">
        <v>136</v>
      </c>
      <c r="F28" s="70"/>
      <c r="G28" s="70"/>
      <c r="H28" s="71" t="s">
        <v>115</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Machine de mise en pot de yaourt </v>
      </c>
      <c r="U28" s="1" t="str">
        <f t="shared" si="1"/>
        <v>7- Équipements pour le conditionnement des produits transformés</v>
      </c>
    </row>
    <row r="29" spans="1:21">
      <c r="A29" s="55">
        <v>27</v>
      </c>
      <c r="B29" s="16">
        <f>IF(N29&gt;0,1+MAX($B$2:B28),0)</f>
        <v>0</v>
      </c>
      <c r="C29" s="16">
        <f>IF(Q29&gt;0,1+MAX($C$2:C28),0)</f>
        <v>0</v>
      </c>
      <c r="D29" s="69" t="s">
        <v>135</v>
      </c>
      <c r="E29" s="70" t="s">
        <v>137</v>
      </c>
      <c r="F29" s="70"/>
      <c r="G29" s="70"/>
      <c r="H29" s="71" t="s">
        <v>115</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Machine de mise sous vide</v>
      </c>
      <c r="U29" s="1" t="str">
        <f t="shared" si="1"/>
        <v>7- Équipements pour le conditionnement des produits transformés</v>
      </c>
    </row>
    <row r="30" spans="1:21">
      <c r="A30" s="55">
        <v>28</v>
      </c>
      <c r="B30" s="16">
        <f>IF(N30&gt;0,1+MAX($B$2:B29),0)</f>
        <v>0</v>
      </c>
      <c r="C30" s="16">
        <f>IF(Q30&gt;0,1+MAX($C$2:C29),0)</f>
        <v>0</v>
      </c>
      <c r="D30" s="69" t="s">
        <v>135</v>
      </c>
      <c r="E30" s="70" t="s">
        <v>138</v>
      </c>
      <c r="F30" s="70"/>
      <c r="G30" s="70"/>
      <c r="H30" s="71" t="s">
        <v>115</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Embouteilleuse</v>
      </c>
      <c r="U30" s="1" t="str">
        <f t="shared" si="1"/>
        <v>7- Équipements pour le conditionnement des produits transformés</v>
      </c>
    </row>
    <row r="31" spans="1:21">
      <c r="A31" s="55">
        <v>29</v>
      </c>
      <c r="B31" s="16">
        <f>IF(N31&gt;0,1+MAX($B$2:B30),0)</f>
        <v>0</v>
      </c>
      <c r="C31" s="16">
        <f>IF(Q31&gt;0,1+MAX($C$2:C30),0)</f>
        <v>0</v>
      </c>
      <c r="D31" s="69" t="s">
        <v>135</v>
      </c>
      <c r="E31" s="70" t="s">
        <v>139</v>
      </c>
      <c r="F31" s="70"/>
      <c r="G31" s="70"/>
      <c r="H31" s="71" t="s">
        <v>115</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Emballeuse</v>
      </c>
      <c r="U31" s="1" t="str">
        <f t="shared" si="1"/>
        <v>7- Équipements pour le conditionnement des produits transformés</v>
      </c>
    </row>
    <row r="32" spans="1:21">
      <c r="A32" s="55">
        <v>30</v>
      </c>
      <c r="B32" s="16">
        <f>IF(N32&gt;0,1+MAX($B$2:B31),0)</f>
        <v>0</v>
      </c>
      <c r="C32" s="16">
        <f>IF(Q32&gt;0,1+MAX($C$2:C31),0)</f>
        <v>0</v>
      </c>
      <c r="D32" s="69" t="s">
        <v>135</v>
      </c>
      <c r="E32" s="70" t="s">
        <v>140</v>
      </c>
      <c r="F32" s="70"/>
      <c r="G32" s="70"/>
      <c r="H32" s="71" t="s">
        <v>115</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 xml:space="preserve">Palletisseur </v>
      </c>
      <c r="U32" s="1" t="str">
        <f t="shared" si="1"/>
        <v>7- Équipements pour le conditionnement des produits transformés</v>
      </c>
    </row>
    <row r="33" spans="1:22">
      <c r="A33" s="55">
        <v>31</v>
      </c>
      <c r="B33" s="16">
        <f>IF(N33&gt;0,1+MAX($B$2:B32),0)</f>
        <v>0</v>
      </c>
      <c r="C33" s="16">
        <f>IF(Q33&gt;0,1+MAX($C$2:C32),0)</f>
        <v>0</v>
      </c>
      <c r="D33" s="69" t="s">
        <v>135</v>
      </c>
      <c r="E33" s="70" t="s">
        <v>134</v>
      </c>
      <c r="F33" s="70"/>
      <c r="G33" s="70"/>
      <c r="H33" s="71" t="s">
        <v>115</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Autres équipements spécifiques à la transformation</v>
      </c>
      <c r="U33" s="1" t="str">
        <f t="shared" si="1"/>
        <v>7- Équipements pour le conditionnement des produits transformés</v>
      </c>
    </row>
    <row r="34" spans="1:22">
      <c r="A34" s="55">
        <v>32</v>
      </c>
      <c r="B34" s="16">
        <f>IF(N34&gt;0,1+MAX($B$2:B33),0)</f>
        <v>0</v>
      </c>
      <c r="C34" s="16">
        <f>IF(Q34&gt;0,1+MAX($C$2:C33),0)</f>
        <v>0</v>
      </c>
      <c r="D34" s="69" t="s">
        <v>141</v>
      </c>
      <c r="E34" s="70" t="s">
        <v>142</v>
      </c>
      <c r="F34" s="70"/>
      <c r="G34" s="70"/>
      <c r="H34" s="71" t="s">
        <v>115</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Boîtiers, sondes, capteurs pour enregistrements traçabilité, sécurité des aliments et outils de mesure des consommations (eau, gaz, électricité...)…</v>
      </c>
      <c r="U34" s="1" t="str">
        <f t="shared" si="1"/>
        <v>8- Nouvelles technologies de l'information et de la communication</v>
      </c>
    </row>
    <row r="35" spans="1:22">
      <c r="A35" s="55">
        <v>33</v>
      </c>
      <c r="B35" s="16">
        <f>IF(N35&gt;0,1+MAX($B$2:B34),0)</f>
        <v>0</v>
      </c>
      <c r="C35" s="16">
        <f>IF(Q35&gt;0,1+MAX($C$2:C34),0)</f>
        <v>0</v>
      </c>
      <c r="D35" s="69" t="s">
        <v>143</v>
      </c>
      <c r="E35" s="70" t="s">
        <v>144</v>
      </c>
      <c r="F35" s="70"/>
      <c r="G35" s="70"/>
      <c r="H35" s="71" t="s">
        <v>115</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Etude de conception, maîtrise d'œuvre, audit énergétique</v>
      </c>
      <c r="U35" s="1" t="str">
        <f t="shared" si="1"/>
        <v>9- Investissements immatériels</v>
      </c>
    </row>
    <row r="36" spans="1:22">
      <c r="A36" s="55">
        <v>34</v>
      </c>
      <c r="B36" s="16">
        <f>IF(N36&gt;0,1+MAX($B$2:B35),0)</f>
        <v>0</v>
      </c>
      <c r="C36" s="16">
        <f>IF(Q36&gt;0,1+MAX($C$2:C35),0)</f>
        <v>0</v>
      </c>
      <c r="D36" s="69" t="s">
        <v>143</v>
      </c>
      <c r="E36" s="70" t="s">
        <v>145</v>
      </c>
      <c r="F36" s="70"/>
      <c r="G36" s="70"/>
      <c r="H36" s="71" t="s">
        <v>115</v>
      </c>
      <c r="I36" s="61"/>
      <c r="J36" s="70"/>
      <c r="K36" s="70"/>
      <c r="L36" s="70"/>
      <c r="M36" s="61"/>
      <c r="N36" s="2">
        <f>SUMIF(Saisie_usager!$F$20:$F$120,$E36,Saisie_usager!$R$20:$R$120)+SUMIF(Saisie_usager!$F$20:$F$120,$E36,Saisie_usager!$O$20:$O$120)</f>
        <v>0</v>
      </c>
      <c r="O36" s="2"/>
      <c r="P36" s="2">
        <f>SUMIF(Instruction!$P$20:$P$120,$E36,Instruction!$AG$20:$AG$120)</f>
        <v>0</v>
      </c>
      <c r="Q36" s="2">
        <f>SUMIF(Instruction!$P$20:$P$120,$E36,Instruction!$AJ$20:$AJ$120)</f>
        <v>0</v>
      </c>
      <c r="R36" s="2"/>
      <c r="T36" s="1" t="str">
        <f t="shared" si="0"/>
        <v>Diagnostics liés au projet</v>
      </c>
      <c r="U36" s="1" t="str">
        <f t="shared" si="1"/>
        <v>9- Investissements immatériels</v>
      </c>
    </row>
    <row r="37" spans="1:22">
      <c r="B37" s="55"/>
      <c r="C37" s="55"/>
      <c r="D37" s="55"/>
      <c r="E37" s="55"/>
      <c r="F37" s="55"/>
      <c r="G37" s="55"/>
      <c r="H37" s="55"/>
      <c r="I37" s="55"/>
      <c r="J37" s="55"/>
      <c r="K37" s="55"/>
      <c r="L37" s="55"/>
      <c r="M37" s="200">
        <f>SUMIF(M3:M36,"x",N3:N36)</f>
        <v>0</v>
      </c>
      <c r="N37" s="55"/>
      <c r="O37" s="55"/>
      <c r="Q37" s="55"/>
      <c r="R37" s="55"/>
      <c r="S37" s="55"/>
      <c r="T37" s="55"/>
      <c r="U37" s="55"/>
      <c r="V37" s="55"/>
    </row>
    <row r="38" spans="1:22">
      <c r="B38" s="55"/>
      <c r="C38" s="55"/>
      <c r="D38" s="55"/>
      <c r="E38" s="55" t="s">
        <v>146</v>
      </c>
      <c r="F38" s="55" t="s">
        <v>147</v>
      </c>
      <c r="G38" s="55"/>
      <c r="H38" s="55"/>
      <c r="I38" s="55"/>
      <c r="J38" s="55"/>
      <c r="K38" s="55"/>
      <c r="L38" s="55"/>
      <c r="M38" s="55">
        <f>M37*0.075</f>
        <v>0</v>
      </c>
      <c r="N38" s="55"/>
      <c r="O38" s="55"/>
      <c r="Q38" s="55"/>
      <c r="R38" s="55"/>
      <c r="S38" s="55"/>
      <c r="T38" s="55"/>
      <c r="U38" s="55"/>
      <c r="V38" s="55"/>
    </row>
    <row r="39" spans="1:22">
      <c r="B39" s="16">
        <f>IF(O39&gt;0,1+MAX($B$38:B38),0)</f>
        <v>0</v>
      </c>
      <c r="C39" s="16">
        <f>IF(R39&gt;0,1+MAX($C38:C$38),0)</f>
        <v>0</v>
      </c>
      <c r="D39" s="69" t="s">
        <v>97</v>
      </c>
      <c r="E39" s="70">
        <v>1</v>
      </c>
      <c r="F39" s="70">
        <v>2</v>
      </c>
      <c r="O39" s="2">
        <f>SUMIF(Saisie_usager!$C$20:$C$120,$D39,Saisie_usager!$R$20:$R$120)+SUMIF(Saisie_usager!$C$20:$C$120,$D39,Saisie_usager!$O$20:$O$120)</f>
        <v>0</v>
      </c>
      <c r="R39" s="2">
        <f>SUMIF(Instruction!$AK$20:$AK$120,$D39,Instruction!$AJ$20:$AJ$120)</f>
        <v>0</v>
      </c>
    </row>
    <row r="40" spans="1:22">
      <c r="B40" s="16">
        <f>IF(O40&gt;0,1+MAX($B$38:B39),0)</f>
        <v>0</v>
      </c>
      <c r="C40" s="16">
        <f>IF(R40&gt;0,1+MAX($C$38:C39),0)</f>
        <v>0</v>
      </c>
      <c r="D40" s="69" t="s">
        <v>103</v>
      </c>
      <c r="E40" s="70">
        <v>3</v>
      </c>
      <c r="F40" s="70">
        <v>6</v>
      </c>
      <c r="O40" s="2">
        <f>SUMIF(Saisie_usager!$C$20:$C$120,$D40,Saisie_usager!$R$20:$R$120)+SUMIF(Saisie_usager!$C$20:$C$120,$D40,Saisie_usager!$O$20:$O$120)</f>
        <v>0</v>
      </c>
      <c r="R40" s="2">
        <f>SUMIF(Instruction!$AK$20:$AK$120,$D40,Instruction!$AJ$20:$AJ$120)</f>
        <v>0</v>
      </c>
    </row>
    <row r="41" spans="1:22" ht="15" customHeight="1">
      <c r="B41" s="16">
        <f>IF(O41&gt;0,1+MAX($B$38:B40),0)</f>
        <v>0</v>
      </c>
      <c r="C41" s="16">
        <f>IF(R41&gt;0,1+MAX($C$38:C40),0)</f>
        <v>0</v>
      </c>
      <c r="D41" s="69" t="s">
        <v>110</v>
      </c>
      <c r="E41" s="70">
        <v>7</v>
      </c>
      <c r="F41" s="70">
        <v>9</v>
      </c>
      <c r="O41" s="2">
        <f>SUMIF(Saisie_usager!$C$20:$C$120,$D41,Saisie_usager!$R$20:$R$120)+SUMIF(Saisie_usager!$C$20:$C$120,$D41,Saisie_usager!$O$20:$O$120)</f>
        <v>0</v>
      </c>
      <c r="R41" s="2">
        <f>SUMIF(Instruction!$AK$20:$AK$120,$D41,Instruction!$AJ$20:$AJ$120)</f>
        <v>0</v>
      </c>
    </row>
    <row r="42" spans="1:22">
      <c r="B42" s="16">
        <f>IF(O42&gt;0,1+MAX($B$38:B41),0)</f>
        <v>0</v>
      </c>
      <c r="C42" s="16">
        <f>IF(R42&gt;0,1+MAX($C$38:C41),0)</f>
        <v>0</v>
      </c>
      <c r="D42" s="69" t="s">
        <v>116</v>
      </c>
      <c r="E42" s="70">
        <v>10</v>
      </c>
      <c r="F42" s="70">
        <v>13</v>
      </c>
      <c r="O42" s="2">
        <f>SUMIF(Saisie_usager!$C$20:$C$120,$D42,Saisie_usager!$R$20:$R$120)+SUMIF(Saisie_usager!$C$20:$C$120,$D42,Saisie_usager!$O$20:$O$120)</f>
        <v>0</v>
      </c>
      <c r="R42" s="2">
        <f>SUMIF(Instruction!$AK$20:$AK$120,$D42,Instruction!$AJ$20:$AJ$120)</f>
        <v>0</v>
      </c>
    </row>
    <row r="43" spans="1:22">
      <c r="B43" s="16">
        <f>IF(O43&gt;0,1+MAX($B$38:B42),0)</f>
        <v>0</v>
      </c>
      <c r="C43" s="16">
        <f>IF(R43&gt;0,1+MAX($C$38:C42),0)</f>
        <v>0</v>
      </c>
      <c r="D43" s="69" t="s">
        <v>121</v>
      </c>
      <c r="E43" s="70">
        <v>14</v>
      </c>
      <c r="F43" s="70">
        <v>17</v>
      </c>
      <c r="O43" s="2">
        <f>SUMIF(Saisie_usager!$C$20:$C$120,$D43,Saisie_usager!$R$20:$R$120)+SUMIF(Saisie_usager!$C$20:$C$120,$D43,Saisie_usager!$O$20:$O$120)</f>
        <v>0</v>
      </c>
      <c r="R43" s="2">
        <f>SUMIF(Instruction!$AK$20:$AK$120,$D43,Instruction!$AJ$20:$AJ$120)</f>
        <v>0</v>
      </c>
    </row>
    <row r="44" spans="1:22">
      <c r="B44" s="16">
        <f>IF(O44&gt;0,1+MAX($B$38:B43),0)</f>
        <v>0</v>
      </c>
      <c r="C44" s="16">
        <f>IF(R44&gt;0,1+MAX($C$38:C43),0)</f>
        <v>0</v>
      </c>
      <c r="D44" s="69" t="s">
        <v>126</v>
      </c>
      <c r="E44" s="70">
        <v>18</v>
      </c>
      <c r="F44" s="70">
        <v>25</v>
      </c>
      <c r="O44" s="2">
        <f>SUMIF(Saisie_usager!$C$20:$C$120,$D44,Saisie_usager!$R$20:$R$120)+SUMIF(Saisie_usager!$C$20:$C$120,$D44,Saisie_usager!$O$20:$O$120)</f>
        <v>0</v>
      </c>
      <c r="R44" s="2">
        <f>SUMIF(Instruction!$AK$20:$AK$120,$D44,Instruction!$AJ$20:$AJ$120)</f>
        <v>0</v>
      </c>
    </row>
    <row r="45" spans="1:22">
      <c r="B45" s="16">
        <f>IF(O45&gt;0,1+MAX($B$38:B44),0)</f>
        <v>0</v>
      </c>
      <c r="C45" s="16">
        <f>IF(R45&gt;0,1+MAX($C$38:C44),0)</f>
        <v>0</v>
      </c>
      <c r="D45" s="69" t="s">
        <v>135</v>
      </c>
      <c r="E45" s="70">
        <v>26</v>
      </c>
      <c r="F45" s="70">
        <v>31</v>
      </c>
      <c r="O45" s="2">
        <f>SUMIF(Saisie_usager!$C$20:$C$120,$D45,Saisie_usager!$R$20:$R$120)+SUMIF(Saisie_usager!$C$20:$C$120,$D45,Saisie_usager!$O$20:$O$120)</f>
        <v>0</v>
      </c>
      <c r="R45" s="2">
        <f>SUMIF(Instruction!$AK$20:$AK$120,$D45,Instruction!$AJ$20:$AJ$120)</f>
        <v>0</v>
      </c>
    </row>
    <row r="46" spans="1:22">
      <c r="B46" s="16">
        <f>IF(O46&gt;0,1+MAX($B$38:B45),0)</f>
        <v>0</v>
      </c>
      <c r="C46" s="16">
        <f>IF(R46&gt;0,1+MAX($C$38:C45),0)</f>
        <v>0</v>
      </c>
      <c r="D46" s="69" t="s">
        <v>141</v>
      </c>
      <c r="E46" s="70">
        <v>32</v>
      </c>
      <c r="F46" s="70">
        <v>32</v>
      </c>
      <c r="O46" s="2">
        <f>SUMIF(Saisie_usager!$C$20:$C$120,$D46,Saisie_usager!$R$20:$R$120)+SUMIF(Saisie_usager!$C$20:$C$120,$D46,Saisie_usager!$O$20:$O$120)</f>
        <v>0</v>
      </c>
      <c r="R46" s="2">
        <f>SUMIF(Instruction!$AK$20:$AK$120,$D46,Instruction!$AJ$20:$AJ$120)</f>
        <v>0</v>
      </c>
    </row>
    <row r="47" spans="1:22">
      <c r="B47" s="16">
        <f>IF(O47&gt;0,1+MAX($B$38:B46),0)</f>
        <v>0</v>
      </c>
      <c r="C47" s="16">
        <f>IF(R47&gt;0,1+MAX($C$38:C46),0)</f>
        <v>0</v>
      </c>
      <c r="D47" s="69" t="s">
        <v>143</v>
      </c>
      <c r="E47" s="70">
        <v>33</v>
      </c>
      <c r="F47" s="70">
        <v>34</v>
      </c>
      <c r="O47" s="2">
        <f>SUMIF(Saisie_usager!$C$20:$C$120,$D47,Saisie_usager!$R$20:$R$120)+SUMIF(Saisie_usager!$C$20:$C$120,$D47,Saisie_usager!$O$20:$O$120)</f>
        <v>0</v>
      </c>
      <c r="R47" s="2">
        <f>SUMIF(Instruction!$AK$20:$AK$120,$D47,Instruction!$AJ$20:$AJ$120)</f>
        <v>0</v>
      </c>
    </row>
    <row r="49" spans="4:9">
      <c r="D49" s="70" t="s">
        <v>148</v>
      </c>
      <c r="E49" s="70">
        <v>120000</v>
      </c>
    </row>
    <row r="50" spans="4:9">
      <c r="D50" s="70" t="s">
        <v>149</v>
      </c>
      <c r="E50" s="70">
        <v>170000</v>
      </c>
    </row>
    <row r="51" spans="4:9">
      <c r="D51" s="70" t="s">
        <v>150</v>
      </c>
      <c r="E51" s="70">
        <v>200000</v>
      </c>
    </row>
    <row r="52" spans="4:9">
      <c r="D52" s="70" t="s">
        <v>151</v>
      </c>
      <c r="E52" s="70">
        <v>250000</v>
      </c>
    </row>
    <row r="54" spans="4:9">
      <c r="D54" s="2" t="s">
        <v>152</v>
      </c>
      <c r="E54" s="70">
        <v>15000</v>
      </c>
    </row>
    <row r="56" spans="4:9">
      <c r="D56" s="2" t="s">
        <v>153</v>
      </c>
      <c r="E56" s="70">
        <v>25000</v>
      </c>
    </row>
    <row r="57" spans="4:9">
      <c r="D57" s="2" t="s">
        <v>154</v>
      </c>
      <c r="E57" s="70">
        <v>90000</v>
      </c>
    </row>
    <row r="59" spans="4:9">
      <c r="D59" s="70" t="s">
        <v>155</v>
      </c>
      <c r="E59" s="192"/>
      <c r="F59" s="193"/>
    </row>
    <row r="60" spans="4:9">
      <c r="G60" s="384" t="str">
        <f>IF(F61=1,"Masquer les colonnes AU : AX de l'onglet Instruction","")</f>
        <v>Masquer les colonnes AU : AX de l'onglet Instruction</v>
      </c>
      <c r="H60" s="384"/>
      <c r="I60" s="384"/>
    </row>
    <row r="61" spans="4:9" ht="14.45" customHeight="1">
      <c r="D61" s="2" t="s">
        <v>156</v>
      </c>
      <c r="E61" s="177" t="s">
        <v>157</v>
      </c>
      <c r="F61" s="53">
        <f>IF(E61="Niveau inférieur",0,IF(E61="Niveau supérieur",1,""))</f>
        <v>1</v>
      </c>
      <c r="G61" s="384"/>
      <c r="H61" s="384"/>
      <c r="I61" s="384"/>
    </row>
    <row r="62" spans="4:9">
      <c r="G62" s="384"/>
      <c r="H62" s="384"/>
      <c r="I62" s="384"/>
    </row>
    <row r="63" spans="4:9">
      <c r="D63" s="2" t="s">
        <v>158</v>
      </c>
      <c r="E63" s="70" t="s">
        <v>159</v>
      </c>
    </row>
    <row r="64" spans="4:9">
      <c r="E64" s="70" t="s">
        <v>160</v>
      </c>
    </row>
    <row r="78" spans="3:5">
      <c r="C78" s="20" t="s">
        <v>161</v>
      </c>
      <c r="D78" s="19" t="s">
        <v>162</v>
      </c>
      <c r="E78" s="1" t="s">
        <v>163</v>
      </c>
    </row>
    <row r="79" spans="3:5" ht="108.75">
      <c r="D79" s="1" t="s">
        <v>164</v>
      </c>
      <c r="E79" s="217" t="s">
        <v>165</v>
      </c>
    </row>
    <row r="80" spans="3:5">
      <c r="D80" s="1" t="s">
        <v>166</v>
      </c>
      <c r="E80" s="1" t="s">
        <v>167</v>
      </c>
    </row>
    <row r="81" spans="4:4">
      <c r="D81" s="1" t="s">
        <v>168</v>
      </c>
    </row>
  </sheetData>
  <sortState xmlns:xlrd2="http://schemas.microsoft.com/office/spreadsheetml/2017/richdata2" ref="T3:U36">
    <sortCondition ref="T3:T36"/>
  </sortState>
  <mergeCells count="1">
    <mergeCell ref="G60:I62"/>
  </mergeCells>
  <dataValidations disablePrompts="1" count="2">
    <dataValidation type="list" allowBlank="1" showInputMessage="1" showErrorMessage="1" sqref="E61" xr:uid="{00000000-0002-0000-0200-000000000000}">
      <formula1>"Niveau inférieur,Niveau supérieur"</formula1>
    </dataValidation>
    <dataValidation type="list" allowBlank="1" showInputMessage="1" showErrorMessage="1" sqref="H3:H36"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pane="bottomLeft" activeCell="D95" sqref="A95:XFD95"/>
      <selection activeCell="G62" sqref="G62"/>
    </sheetView>
  </sheetViews>
  <sheetFormatPr defaultColWidth="11.42578125" defaultRowHeight="15"/>
  <cols>
    <col min="1" max="2" width="0" hidden="1" customWidth="1"/>
  </cols>
  <sheetData>
    <row r="1" spans="3:26">
      <c r="D1" s="50" t="str">
        <f>Ref_Invest!D78</f>
        <v>v_06/12/2023</v>
      </c>
    </row>
    <row r="2" spans="3:26" s="21" customFormat="1" ht="15.75">
      <c r="E2" s="22" t="str">
        <f>"Tableau récapitulatif des dépenses prévisionnelles"&amp;" : "&amp;Ref_Invest!D59</f>
        <v>Tableau récapitulatif des dépenses prévisionnelles : FEADER - Aide aux investissements productifs</v>
      </c>
    </row>
    <row r="4" spans="3:26">
      <c r="D4" s="23" t="s">
        <v>169</v>
      </c>
      <c r="E4" s="24"/>
      <c r="F4" s="24"/>
    </row>
    <row r="5" spans="3:26">
      <c r="E5" s="25" t="s">
        <v>170</v>
      </c>
      <c r="F5" t="s">
        <v>171</v>
      </c>
    </row>
    <row r="6" spans="3:26">
      <c r="C6" s="26" t="s">
        <v>172</v>
      </c>
      <c r="D6" s="51" t="s">
        <v>173</v>
      </c>
      <c r="E6" s="51"/>
      <c r="F6" s="51"/>
      <c r="G6" s="51"/>
      <c r="H6" s="51"/>
    </row>
    <row r="7" spans="3:26">
      <c r="D7" s="27" t="s">
        <v>174</v>
      </c>
      <c r="E7" s="28"/>
      <c r="F7" s="28"/>
      <c r="G7" s="27" t="s">
        <v>175</v>
      </c>
      <c r="H7" s="29"/>
      <c r="I7" s="28" t="s">
        <v>24</v>
      </c>
      <c r="J7" s="28"/>
      <c r="K7" s="28"/>
      <c r="L7" s="28"/>
      <c r="M7" s="28"/>
      <c r="N7" s="28"/>
      <c r="O7" s="29"/>
      <c r="P7" s="27" t="s">
        <v>176</v>
      </c>
      <c r="Q7" s="30"/>
      <c r="R7" s="30"/>
      <c r="S7" s="30"/>
      <c r="T7" s="30"/>
      <c r="U7" s="30"/>
      <c r="V7" s="30"/>
      <c r="W7" s="30"/>
      <c r="X7" s="30"/>
      <c r="Y7" s="30"/>
      <c r="Z7" s="31"/>
    </row>
    <row r="8" spans="3:26">
      <c r="D8" s="38" t="s">
        <v>177</v>
      </c>
      <c r="E8" s="39"/>
      <c r="F8" s="39"/>
      <c r="G8" s="38" t="s">
        <v>178</v>
      </c>
      <c r="H8" s="40"/>
      <c r="I8" s="39" t="s">
        <v>179</v>
      </c>
      <c r="J8" s="39"/>
      <c r="K8" s="39"/>
      <c r="L8" s="39"/>
      <c r="M8" s="39"/>
      <c r="N8" s="39"/>
      <c r="O8" s="40"/>
      <c r="P8" s="163" t="s">
        <v>180</v>
      </c>
      <c r="Q8" s="164"/>
      <c r="R8" s="26"/>
      <c r="S8" s="26"/>
      <c r="T8" s="26"/>
      <c r="U8" s="26"/>
      <c r="V8" s="26"/>
      <c r="W8" s="26"/>
      <c r="X8" s="26"/>
      <c r="Y8" s="26"/>
      <c r="Z8" s="165"/>
    </row>
    <row r="9" spans="3:26">
      <c r="D9" s="38" t="s">
        <v>181</v>
      </c>
      <c r="E9" s="39"/>
      <c r="F9" s="39"/>
      <c r="G9" s="38" t="s">
        <v>182</v>
      </c>
      <c r="H9" s="40"/>
      <c r="I9" s="39" t="s">
        <v>183</v>
      </c>
      <c r="J9" s="39"/>
      <c r="K9" s="39"/>
      <c r="L9" s="39"/>
      <c r="M9" s="39"/>
      <c r="N9" s="39"/>
      <c r="O9" s="40"/>
      <c r="P9" s="163" t="s">
        <v>184</v>
      </c>
      <c r="Q9" s="164"/>
      <c r="R9" s="26"/>
      <c r="S9" s="26"/>
      <c r="T9" s="26"/>
      <c r="U9" s="26"/>
      <c r="V9" s="26"/>
      <c r="W9" s="26"/>
      <c r="X9" s="26"/>
      <c r="Y9" s="26"/>
      <c r="Z9" s="165"/>
    </row>
    <row r="10" spans="3:26">
      <c r="D10" s="38" t="s">
        <v>185</v>
      </c>
      <c r="E10" s="39"/>
      <c r="F10" s="39"/>
      <c r="G10" s="38" t="s">
        <v>186</v>
      </c>
      <c r="H10" s="40"/>
      <c r="I10" s="39" t="s">
        <v>187</v>
      </c>
      <c r="J10" s="39"/>
      <c r="K10" s="39"/>
      <c r="L10" s="39"/>
      <c r="M10" s="39"/>
      <c r="N10" s="39"/>
      <c r="O10" s="40"/>
      <c r="P10" s="163" t="s">
        <v>188</v>
      </c>
      <c r="Q10" s="164"/>
      <c r="R10" s="26"/>
      <c r="S10" s="26"/>
      <c r="T10" s="26"/>
      <c r="U10" s="26"/>
      <c r="V10" s="26"/>
      <c r="W10" s="26"/>
      <c r="X10" s="26"/>
      <c r="Y10" s="26"/>
      <c r="Z10" s="165"/>
    </row>
    <row r="11" spans="3:26">
      <c r="D11" s="38" t="s">
        <v>185</v>
      </c>
      <c r="E11" s="39"/>
      <c r="F11" s="39"/>
      <c r="G11" s="38" t="s">
        <v>189</v>
      </c>
      <c r="H11" s="40"/>
      <c r="I11" s="39" t="s">
        <v>190</v>
      </c>
      <c r="J11" s="39"/>
      <c r="K11" s="39"/>
      <c r="L11" s="39"/>
      <c r="M11" s="39"/>
      <c r="N11" s="39"/>
      <c r="O11" s="40"/>
      <c r="P11" s="163" t="s">
        <v>191</v>
      </c>
      <c r="Q11" s="164"/>
      <c r="R11" s="26"/>
      <c r="S11" s="26"/>
      <c r="T11" s="26"/>
      <c r="U11" s="26"/>
      <c r="V11" s="26"/>
      <c r="W11" s="26"/>
      <c r="X11" s="26"/>
      <c r="Y11" s="26"/>
      <c r="Z11" s="165"/>
    </row>
    <row r="12" spans="3:26">
      <c r="D12" s="38" t="s">
        <v>185</v>
      </c>
      <c r="E12" s="39"/>
      <c r="F12" s="39" t="s">
        <v>192</v>
      </c>
      <c r="G12" s="38" t="s">
        <v>192</v>
      </c>
      <c r="H12" s="40"/>
      <c r="I12" s="39" t="s">
        <v>193</v>
      </c>
      <c r="J12" s="39"/>
      <c r="K12" s="39"/>
      <c r="L12" s="39"/>
      <c r="M12" s="39"/>
      <c r="N12" s="39"/>
      <c r="O12" s="40"/>
      <c r="P12" s="163" t="s">
        <v>194</v>
      </c>
      <c r="Q12" s="164"/>
      <c r="R12" s="26"/>
      <c r="S12" s="26"/>
      <c r="T12" s="26"/>
      <c r="U12" s="26"/>
      <c r="V12" s="26"/>
      <c r="W12" s="26"/>
      <c r="X12" s="26"/>
      <c r="Y12" s="26"/>
      <c r="Z12" s="165"/>
    </row>
    <row r="13" spans="3:26">
      <c r="D13" s="38" t="s">
        <v>185</v>
      </c>
      <c r="E13" s="39"/>
      <c r="F13" s="39"/>
      <c r="G13" s="38" t="s">
        <v>195</v>
      </c>
      <c r="H13" s="40"/>
      <c r="I13" s="39"/>
      <c r="J13" s="39"/>
      <c r="K13" s="39"/>
      <c r="L13" s="39"/>
      <c r="M13" s="39"/>
      <c r="N13" s="39"/>
      <c r="O13" s="40"/>
      <c r="P13" s="163" t="s">
        <v>196</v>
      </c>
      <c r="Q13" s="164"/>
      <c r="R13" s="26"/>
      <c r="S13" s="26"/>
      <c r="T13" s="26"/>
      <c r="U13" s="26"/>
      <c r="V13" s="26"/>
      <c r="W13" s="26"/>
      <c r="X13" s="26"/>
      <c r="Y13" s="26"/>
      <c r="Z13" s="165"/>
    </row>
    <row r="14" spans="3:26">
      <c r="D14" s="38" t="s">
        <v>185</v>
      </c>
      <c r="E14" s="39"/>
      <c r="F14" s="39"/>
      <c r="G14" s="38" t="s">
        <v>197</v>
      </c>
      <c r="H14" s="40"/>
      <c r="I14" s="39"/>
      <c r="J14" s="39"/>
      <c r="K14" s="39"/>
      <c r="L14" s="39"/>
      <c r="M14" s="39"/>
      <c r="N14" s="39"/>
      <c r="O14" s="40"/>
      <c r="P14" s="163" t="s">
        <v>198</v>
      </c>
      <c r="Q14" s="164"/>
      <c r="R14" s="26"/>
      <c r="S14" s="26"/>
      <c r="T14" s="26"/>
      <c r="U14" s="26"/>
      <c r="V14" s="26"/>
      <c r="W14" s="26"/>
      <c r="X14" s="26"/>
      <c r="Y14" s="26"/>
      <c r="Z14" s="165"/>
    </row>
    <row r="15" spans="3:26">
      <c r="D15" s="38" t="s">
        <v>185</v>
      </c>
      <c r="E15" s="39"/>
      <c r="F15" s="39"/>
      <c r="G15" s="38" t="s">
        <v>199</v>
      </c>
      <c r="H15" s="40"/>
      <c r="I15" s="39" t="s">
        <v>200</v>
      </c>
      <c r="J15" s="39"/>
      <c r="K15" s="39"/>
      <c r="L15" s="39"/>
      <c r="M15" s="39"/>
      <c r="N15" s="39"/>
      <c r="O15" s="40"/>
      <c r="P15" s="163" t="s">
        <v>201</v>
      </c>
      <c r="Q15" s="164"/>
      <c r="R15" s="26"/>
      <c r="S15" s="26"/>
      <c r="T15" s="26"/>
      <c r="U15" s="26"/>
      <c r="V15" s="26"/>
      <c r="W15" s="26"/>
      <c r="X15" s="26"/>
      <c r="Y15" s="26"/>
      <c r="Z15" s="165"/>
    </row>
    <row r="16" spans="3:26">
      <c r="D16" s="38" t="s">
        <v>185</v>
      </c>
      <c r="E16" s="39"/>
      <c r="F16" s="39"/>
      <c r="G16" s="38" t="s">
        <v>202</v>
      </c>
      <c r="H16" s="40"/>
      <c r="I16" s="39" t="s">
        <v>203</v>
      </c>
      <c r="J16" s="39"/>
      <c r="K16" s="39"/>
      <c r="L16" s="39"/>
      <c r="M16" s="39"/>
      <c r="N16" s="39"/>
      <c r="O16" s="40"/>
      <c r="P16" s="163" t="s">
        <v>204</v>
      </c>
      <c r="Q16" s="164"/>
      <c r="R16" s="26"/>
      <c r="S16" s="26"/>
      <c r="T16" s="26"/>
      <c r="U16" s="26"/>
      <c r="V16" s="26"/>
      <c r="W16" s="26"/>
      <c r="X16" s="26"/>
      <c r="Y16" s="26"/>
      <c r="Z16" s="165"/>
    </row>
    <row r="17" spans="4:37">
      <c r="D17" s="38" t="s">
        <v>185</v>
      </c>
      <c r="E17" s="39"/>
      <c r="F17" s="39"/>
      <c r="G17" s="38" t="s">
        <v>205</v>
      </c>
      <c r="H17" s="40"/>
      <c r="I17" s="39" t="s">
        <v>206</v>
      </c>
      <c r="J17" s="39"/>
      <c r="K17" s="39"/>
      <c r="L17" s="39"/>
      <c r="M17" s="39"/>
      <c r="N17" s="39"/>
      <c r="O17" s="40"/>
      <c r="P17" s="163" t="s">
        <v>207</v>
      </c>
      <c r="Q17" s="164"/>
      <c r="R17" s="26"/>
      <c r="S17" s="26"/>
      <c r="T17" s="26"/>
      <c r="U17" s="26"/>
      <c r="V17" s="26"/>
      <c r="W17" s="26"/>
      <c r="X17" s="26"/>
      <c r="Y17" s="26"/>
      <c r="Z17" s="165"/>
    </row>
    <row r="18" spans="4:37" ht="29.1" customHeight="1">
      <c r="D18" s="38" t="s">
        <v>185</v>
      </c>
      <c r="E18" s="39"/>
      <c r="F18" s="39"/>
      <c r="G18" s="38" t="s">
        <v>208</v>
      </c>
      <c r="H18" s="40"/>
      <c r="I18" s="39" t="s">
        <v>209</v>
      </c>
      <c r="J18" s="39"/>
      <c r="K18" s="39"/>
      <c r="L18" s="39"/>
      <c r="M18" s="39"/>
      <c r="N18" s="39"/>
      <c r="O18" s="40"/>
      <c r="P18" s="391" t="s">
        <v>210</v>
      </c>
      <c r="Q18" s="392"/>
      <c r="R18" s="392"/>
      <c r="S18" s="392"/>
      <c r="T18" s="392"/>
      <c r="U18" s="392"/>
      <c r="V18" s="392"/>
      <c r="W18" s="392"/>
      <c r="X18" s="392"/>
      <c r="Y18" s="392"/>
      <c r="Z18" s="393"/>
    </row>
    <row r="19" spans="4:37">
      <c r="D19" s="38" t="s">
        <v>185</v>
      </c>
      <c r="E19" s="39"/>
      <c r="F19" s="39"/>
      <c r="G19" s="38" t="s">
        <v>211</v>
      </c>
      <c r="H19" s="40"/>
      <c r="I19" s="195" t="s">
        <v>212</v>
      </c>
      <c r="J19" s="195"/>
      <c r="K19" s="195"/>
      <c r="L19" s="195"/>
      <c r="M19" s="195"/>
      <c r="N19" s="195"/>
      <c r="O19" s="196"/>
      <c r="P19" s="32"/>
      <c r="Q19" s="33"/>
      <c r="Z19" s="36"/>
    </row>
    <row r="20" spans="4:37" ht="30" customHeight="1">
      <c r="D20" s="38" t="s">
        <v>185</v>
      </c>
      <c r="E20" s="39"/>
      <c r="F20" s="39"/>
      <c r="G20" s="38" t="s">
        <v>213</v>
      </c>
      <c r="H20" s="40"/>
      <c r="I20" s="39" t="s">
        <v>214</v>
      </c>
      <c r="J20" s="39"/>
      <c r="K20" s="39"/>
      <c r="L20" s="39"/>
      <c r="M20" s="39"/>
      <c r="N20" s="39"/>
      <c r="O20" s="40"/>
      <c r="P20" s="391" t="s">
        <v>215</v>
      </c>
      <c r="Q20" s="392"/>
      <c r="R20" s="392"/>
      <c r="S20" s="392"/>
      <c r="T20" s="392"/>
      <c r="U20" s="392"/>
      <c r="V20" s="392"/>
      <c r="W20" s="392"/>
      <c r="X20" s="392"/>
      <c r="Y20" s="392"/>
      <c r="Z20" s="393"/>
    </row>
    <row r="21" spans="4:37" ht="45" customHeight="1">
      <c r="D21" s="38" t="s">
        <v>185</v>
      </c>
      <c r="E21" s="39"/>
      <c r="F21" s="39"/>
      <c r="G21" s="38" t="s">
        <v>216</v>
      </c>
      <c r="H21" s="40"/>
      <c r="I21" s="39" t="s">
        <v>217</v>
      </c>
      <c r="J21" s="39"/>
      <c r="K21" s="39"/>
      <c r="L21" s="39"/>
      <c r="M21" s="39"/>
      <c r="N21" s="39"/>
      <c r="O21" s="40"/>
      <c r="P21" s="391" t="s">
        <v>218</v>
      </c>
      <c r="Q21" s="392"/>
      <c r="R21" s="392"/>
      <c r="S21" s="392"/>
      <c r="T21" s="392"/>
      <c r="U21" s="392"/>
      <c r="V21" s="392"/>
      <c r="W21" s="392"/>
      <c r="X21" s="392"/>
      <c r="Y21" s="392"/>
      <c r="Z21" s="393"/>
    </row>
    <row r="22" spans="4:37">
      <c r="D22" s="38" t="s">
        <v>185</v>
      </c>
      <c r="E22" s="39"/>
      <c r="F22" s="37"/>
      <c r="G22" s="38" t="s">
        <v>219</v>
      </c>
      <c r="H22" s="40"/>
      <c r="I22" s="197" t="s">
        <v>220</v>
      </c>
      <c r="J22" s="197"/>
      <c r="K22" s="197"/>
      <c r="L22" s="197"/>
      <c r="M22" s="197"/>
      <c r="N22" s="197"/>
      <c r="O22" s="198"/>
      <c r="P22" s="172" t="s">
        <v>221</v>
      </c>
      <c r="Q22" s="26"/>
      <c r="R22" s="26"/>
      <c r="S22" s="26"/>
      <c r="T22" s="26"/>
      <c r="U22" s="26"/>
      <c r="V22" s="26"/>
      <c r="W22" s="26"/>
      <c r="X22" s="26"/>
      <c r="Y22" s="26"/>
      <c r="Z22" s="165"/>
    </row>
    <row r="23" spans="4:37">
      <c r="D23" s="38" t="s">
        <v>185</v>
      </c>
      <c r="E23" s="39"/>
      <c r="F23" s="37"/>
      <c r="G23" s="38" t="s">
        <v>222</v>
      </c>
      <c r="H23" s="40"/>
      <c r="I23" s="197" t="s">
        <v>220</v>
      </c>
      <c r="J23" s="197"/>
      <c r="K23" s="197"/>
      <c r="L23" s="197"/>
      <c r="M23" s="197"/>
      <c r="N23" s="197"/>
      <c r="O23" s="198"/>
      <c r="P23" s="172" t="s">
        <v>223</v>
      </c>
      <c r="Q23" s="26"/>
      <c r="R23" s="26"/>
      <c r="S23" s="26"/>
      <c r="T23" s="26"/>
      <c r="U23" s="26"/>
      <c r="V23" s="26"/>
      <c r="W23" s="26"/>
      <c r="X23" s="26"/>
      <c r="Y23" s="26"/>
      <c r="Z23" s="165"/>
    </row>
    <row r="24" spans="4:37">
      <c r="D24" s="38" t="s">
        <v>185</v>
      </c>
      <c r="E24" s="39"/>
      <c r="F24" s="37"/>
      <c r="G24" s="38" t="s">
        <v>224</v>
      </c>
      <c r="H24" s="40"/>
      <c r="I24" s="197" t="s">
        <v>220</v>
      </c>
      <c r="J24" s="197"/>
      <c r="K24" s="197"/>
      <c r="L24" s="197"/>
      <c r="M24" s="197"/>
      <c r="N24" s="197"/>
      <c r="O24" s="198"/>
      <c r="P24" s="172" t="s">
        <v>225</v>
      </c>
      <c r="Q24" s="26"/>
      <c r="R24" s="26"/>
      <c r="S24" s="26"/>
      <c r="T24" s="26"/>
      <c r="U24" s="26"/>
      <c r="V24" s="26"/>
      <c r="W24" s="26"/>
      <c r="X24" s="26"/>
      <c r="Y24" s="26"/>
      <c r="Z24" s="165"/>
    </row>
    <row r="25" spans="4:37">
      <c r="D25" s="38" t="s">
        <v>185</v>
      </c>
      <c r="E25" s="39"/>
      <c r="F25" s="39"/>
      <c r="G25" s="38" t="s">
        <v>226</v>
      </c>
      <c r="H25" s="40"/>
      <c r="I25" s="197" t="s">
        <v>220</v>
      </c>
      <c r="J25" s="197"/>
      <c r="K25" s="197"/>
      <c r="L25" s="197"/>
      <c r="M25" s="197"/>
      <c r="N25" s="197"/>
      <c r="O25" s="199"/>
      <c r="P25" s="172" t="s">
        <v>227</v>
      </c>
      <c r="Q25" s="164"/>
      <c r="R25" s="26"/>
      <c r="S25" s="26"/>
      <c r="T25" s="26"/>
      <c r="U25" s="26"/>
      <c r="V25" s="26"/>
      <c r="W25" s="26"/>
      <c r="X25" s="26"/>
      <c r="Y25" s="26"/>
      <c r="Z25" s="165"/>
    </row>
    <row r="26" spans="4:37">
      <c r="D26" s="38" t="s">
        <v>185</v>
      </c>
      <c r="E26" s="39"/>
      <c r="F26" s="39"/>
      <c r="G26" s="38" t="s">
        <v>228</v>
      </c>
      <c r="H26" s="40"/>
      <c r="I26" s="197" t="s">
        <v>220</v>
      </c>
      <c r="J26" s="197"/>
      <c r="K26" s="197"/>
      <c r="L26" s="197"/>
      <c r="M26" s="197"/>
      <c r="N26" s="197"/>
      <c r="O26" s="199"/>
      <c r="P26" s="172" t="s">
        <v>229</v>
      </c>
      <c r="Q26" s="164"/>
      <c r="R26" s="26"/>
      <c r="S26" s="26"/>
      <c r="T26" s="26"/>
      <c r="U26" s="26"/>
      <c r="V26" s="26"/>
      <c r="W26" s="26"/>
      <c r="X26" s="26"/>
      <c r="Y26" s="26"/>
      <c r="Z26" s="165"/>
    </row>
    <row r="27" spans="4:37" s="37" customFormat="1" ht="75" customHeight="1">
      <c r="D27" s="38" t="s">
        <v>185</v>
      </c>
      <c r="E27" s="39"/>
      <c r="F27" s="39"/>
      <c r="G27" s="38" t="s">
        <v>230</v>
      </c>
      <c r="H27" s="40"/>
      <c r="I27" s="39" t="s">
        <v>187</v>
      </c>
      <c r="J27" s="39"/>
      <c r="K27" s="39"/>
      <c r="L27" s="39"/>
      <c r="M27" s="39"/>
      <c r="N27" s="39"/>
      <c r="O27" s="40"/>
      <c r="P27" s="391" t="s">
        <v>231</v>
      </c>
      <c r="Q27" s="392"/>
      <c r="R27" s="392"/>
      <c r="S27" s="392"/>
      <c r="T27" s="392"/>
      <c r="U27" s="392"/>
      <c r="V27" s="392"/>
      <c r="W27" s="392"/>
      <c r="X27" s="392"/>
      <c r="Y27" s="392"/>
      <c r="Z27" s="393"/>
      <c r="AA27" s="385" t="s">
        <v>232</v>
      </c>
      <c r="AB27" s="386"/>
      <c r="AC27" s="386"/>
      <c r="AD27" s="386"/>
      <c r="AE27" s="386"/>
      <c r="AF27" s="386"/>
      <c r="AG27" s="386"/>
      <c r="AH27" s="386"/>
      <c r="AI27" s="386"/>
      <c r="AJ27" s="386"/>
      <c r="AK27" s="387"/>
    </row>
    <row r="28" spans="4:37">
      <c r="D28" s="220" t="s">
        <v>233</v>
      </c>
      <c r="E28" s="221"/>
      <c r="F28" s="221"/>
      <c r="G28" s="220" t="s">
        <v>234</v>
      </c>
      <c r="H28" s="222"/>
      <c r="I28" s="223" t="s">
        <v>235</v>
      </c>
      <c r="J28" s="223"/>
      <c r="K28" s="223"/>
      <c r="L28" s="223"/>
      <c r="M28" s="223"/>
      <c r="N28" s="223"/>
      <c r="O28" s="224"/>
      <c r="P28" s="225"/>
      <c r="Q28" s="226"/>
      <c r="R28" s="227"/>
      <c r="S28" s="227"/>
      <c r="T28" s="227"/>
      <c r="U28" s="227"/>
      <c r="V28" s="227"/>
      <c r="W28" s="227"/>
      <c r="X28" s="227"/>
      <c r="Y28" s="227"/>
      <c r="Z28" s="228"/>
    </row>
    <row r="29" spans="4:37">
      <c r="D29" s="220" t="s">
        <v>233</v>
      </c>
      <c r="E29" s="221"/>
      <c r="F29" s="221"/>
      <c r="G29" s="220" t="s">
        <v>236</v>
      </c>
      <c r="H29" s="222"/>
      <c r="I29" s="400" t="s">
        <v>237</v>
      </c>
      <c r="J29" s="401"/>
      <c r="K29" s="401"/>
      <c r="L29" s="401"/>
      <c r="M29" s="401"/>
      <c r="N29" s="401"/>
      <c r="O29" s="402"/>
      <c r="P29" s="397" t="s">
        <v>238</v>
      </c>
      <c r="Q29" s="398"/>
      <c r="R29" s="398"/>
      <c r="S29" s="398"/>
      <c r="T29" s="398"/>
      <c r="U29" s="398"/>
      <c r="V29" s="398"/>
      <c r="W29" s="398"/>
      <c r="X29" s="398"/>
      <c r="Y29" s="398"/>
      <c r="Z29" s="399"/>
    </row>
    <row r="30" spans="4:37">
      <c r="D30" s="220"/>
      <c r="E30" s="221"/>
      <c r="F30" s="221"/>
      <c r="G30" s="220"/>
      <c r="H30" s="222"/>
      <c r="I30" s="400"/>
      <c r="J30" s="401"/>
      <c r="K30" s="401"/>
      <c r="L30" s="401"/>
      <c r="M30" s="401"/>
      <c r="N30" s="401"/>
      <c r="O30" s="402"/>
      <c r="P30" s="397"/>
      <c r="Q30" s="398"/>
      <c r="R30" s="398"/>
      <c r="S30" s="398"/>
      <c r="T30" s="398"/>
      <c r="U30" s="398"/>
      <c r="V30" s="398"/>
      <c r="W30" s="398"/>
      <c r="X30" s="398"/>
      <c r="Y30" s="398"/>
      <c r="Z30" s="399"/>
    </row>
    <row r="31" spans="4:37">
      <c r="D31" s="220"/>
      <c r="E31" s="221"/>
      <c r="F31" s="221"/>
      <c r="G31" s="220"/>
      <c r="H31" s="222"/>
      <c r="I31" s="400"/>
      <c r="J31" s="401"/>
      <c r="K31" s="401"/>
      <c r="L31" s="401"/>
      <c r="M31" s="401"/>
      <c r="N31" s="401"/>
      <c r="O31" s="402"/>
      <c r="P31" s="397"/>
      <c r="Q31" s="398"/>
      <c r="R31" s="398"/>
      <c r="S31" s="398"/>
      <c r="T31" s="398"/>
      <c r="U31" s="398"/>
      <c r="V31" s="398"/>
      <c r="W31" s="398"/>
      <c r="X31" s="398"/>
      <c r="Y31" s="398"/>
      <c r="Z31" s="399"/>
    </row>
    <row r="32" spans="4:37" ht="30" customHeight="1">
      <c r="D32" s="220" t="s">
        <v>233</v>
      </c>
      <c r="E32" s="221"/>
      <c r="F32" s="221"/>
      <c r="G32" s="220" t="s">
        <v>239</v>
      </c>
      <c r="H32" s="222"/>
      <c r="I32" s="400" t="s">
        <v>240</v>
      </c>
      <c r="J32" s="401"/>
      <c r="K32" s="401"/>
      <c r="L32" s="401"/>
      <c r="M32" s="401"/>
      <c r="N32" s="401"/>
      <c r="O32" s="402"/>
      <c r="P32" s="397" t="s">
        <v>241</v>
      </c>
      <c r="Q32" s="398"/>
      <c r="R32" s="398"/>
      <c r="S32" s="398"/>
      <c r="T32" s="398"/>
      <c r="U32" s="398"/>
      <c r="V32" s="398"/>
      <c r="W32" s="398"/>
      <c r="X32" s="398"/>
      <c r="Y32" s="398"/>
      <c r="Z32" s="399"/>
    </row>
    <row r="33" spans="3:26">
      <c r="C33" s="52"/>
      <c r="D33" s="220" t="s">
        <v>233</v>
      </c>
      <c r="E33" s="221"/>
      <c r="F33" s="221"/>
      <c r="G33" s="220" t="s">
        <v>242</v>
      </c>
      <c r="H33" s="222"/>
      <c r="I33" s="221" t="s">
        <v>243</v>
      </c>
      <c r="J33" s="221"/>
      <c r="K33" s="221"/>
      <c r="L33" s="221"/>
      <c r="M33" s="221"/>
      <c r="N33" s="221"/>
      <c r="O33" s="222"/>
      <c r="P33" s="397" t="s">
        <v>244</v>
      </c>
      <c r="Q33" s="398"/>
      <c r="R33" s="398"/>
      <c r="S33" s="398"/>
      <c r="T33" s="398"/>
      <c r="U33" s="398"/>
      <c r="V33" s="398"/>
      <c r="W33" s="398"/>
      <c r="X33" s="398"/>
      <c r="Y33" s="398"/>
      <c r="Z33" s="399"/>
    </row>
    <row r="34" spans="3:26">
      <c r="C34" s="52"/>
      <c r="D34" s="220"/>
      <c r="E34" s="221"/>
      <c r="F34" s="221"/>
      <c r="G34" s="220"/>
      <c r="H34" s="222"/>
      <c r="I34" s="221"/>
      <c r="J34" s="221"/>
      <c r="K34" s="221"/>
      <c r="L34" s="221"/>
      <c r="M34" s="221"/>
      <c r="N34" s="221"/>
      <c r="O34" s="222"/>
      <c r="P34" s="397"/>
      <c r="Q34" s="398"/>
      <c r="R34" s="398"/>
      <c r="S34" s="398"/>
      <c r="T34" s="398"/>
      <c r="U34" s="398"/>
      <c r="V34" s="398"/>
      <c r="W34" s="398"/>
      <c r="X34" s="398"/>
      <c r="Y34" s="398"/>
      <c r="Z34" s="399"/>
    </row>
    <row r="35" spans="3:26">
      <c r="C35" s="52"/>
      <c r="D35" s="220"/>
      <c r="E35" s="221"/>
      <c r="F35" s="221"/>
      <c r="G35" s="220"/>
      <c r="H35" s="222"/>
      <c r="I35" s="221"/>
      <c r="J35" s="221"/>
      <c r="K35" s="221"/>
      <c r="L35" s="221"/>
      <c r="M35" s="221"/>
      <c r="N35" s="221"/>
      <c r="O35" s="222"/>
      <c r="P35" s="397"/>
      <c r="Q35" s="398"/>
      <c r="R35" s="398"/>
      <c r="S35" s="398"/>
      <c r="T35" s="398"/>
      <c r="U35" s="398"/>
      <c r="V35" s="398"/>
      <c r="W35" s="398"/>
      <c r="X35" s="398"/>
      <c r="Y35" s="398"/>
      <c r="Z35" s="399"/>
    </row>
    <row r="36" spans="3:26">
      <c r="D36" s="220" t="s">
        <v>185</v>
      </c>
      <c r="E36" s="221"/>
      <c r="F36" s="221"/>
      <c r="G36" s="220" t="s">
        <v>245</v>
      </c>
      <c r="H36" s="222"/>
      <c r="I36" s="229" t="s">
        <v>220</v>
      </c>
      <c r="J36" s="229"/>
      <c r="K36" s="229"/>
      <c r="L36" s="229"/>
      <c r="M36" s="229"/>
      <c r="N36" s="229"/>
      <c r="O36" s="230"/>
      <c r="P36" s="231" t="s">
        <v>246</v>
      </c>
      <c r="Q36" s="232"/>
      <c r="R36" s="233"/>
      <c r="S36" s="233"/>
      <c r="T36" s="233"/>
      <c r="U36" s="233"/>
      <c r="V36" s="233"/>
      <c r="W36" s="233"/>
      <c r="X36" s="233"/>
      <c r="Y36" s="233"/>
      <c r="Z36" s="234"/>
    </row>
    <row r="37" spans="3:26">
      <c r="D37" s="235" t="s">
        <v>233</v>
      </c>
      <c r="E37" s="236"/>
      <c r="F37" s="236"/>
      <c r="G37" s="235" t="s">
        <v>247</v>
      </c>
      <c r="H37" s="237"/>
      <c r="I37" s="236" t="s">
        <v>248</v>
      </c>
      <c r="J37" s="236"/>
      <c r="K37" s="236"/>
      <c r="L37" s="236"/>
      <c r="M37" s="236"/>
      <c r="N37" s="236"/>
      <c r="O37" s="237"/>
      <c r="P37" s="238" t="s">
        <v>249</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172</v>
      </c>
      <c r="D39" t="s">
        <v>250</v>
      </c>
    </row>
    <row r="40" spans="3:26">
      <c r="D40" s="27" t="s">
        <v>174</v>
      </c>
      <c r="E40" s="28"/>
      <c r="F40" s="28"/>
      <c r="G40" s="27" t="s">
        <v>175</v>
      </c>
      <c r="H40" s="29"/>
      <c r="I40" s="28" t="s">
        <v>24</v>
      </c>
      <c r="J40" s="28"/>
      <c r="K40" s="28"/>
      <c r="L40" s="28"/>
      <c r="M40" s="28"/>
      <c r="N40" s="28"/>
      <c r="O40" s="29"/>
      <c r="P40" s="27" t="s">
        <v>176</v>
      </c>
      <c r="Q40" s="30"/>
      <c r="R40" s="30"/>
      <c r="S40" s="30"/>
      <c r="T40" s="30"/>
      <c r="U40" s="30"/>
      <c r="V40" s="30"/>
      <c r="W40" s="30"/>
      <c r="X40" s="30"/>
      <c r="Y40" s="30"/>
      <c r="Z40" s="31"/>
    </row>
    <row r="41" spans="3:26">
      <c r="D41" s="32" t="s">
        <v>251</v>
      </c>
      <c r="E41" s="33"/>
      <c r="F41" s="33"/>
      <c r="G41" s="32" t="s">
        <v>252</v>
      </c>
      <c r="H41" s="34"/>
      <c r="I41" s="33" t="s">
        <v>253</v>
      </c>
      <c r="J41" s="33"/>
      <c r="K41" s="33"/>
      <c r="L41" s="33"/>
      <c r="M41" s="33"/>
      <c r="N41" s="33"/>
      <c r="O41" s="34"/>
      <c r="P41" s="35"/>
      <c r="Q41" s="33"/>
      <c r="Z41" s="36"/>
    </row>
    <row r="42" spans="3:26">
      <c r="D42" s="32" t="s">
        <v>251</v>
      </c>
      <c r="E42" s="33"/>
      <c r="F42" s="33"/>
      <c r="G42" s="32" t="s">
        <v>254</v>
      </c>
      <c r="H42" s="34"/>
      <c r="I42" s="33" t="s">
        <v>255</v>
      </c>
      <c r="J42" s="33"/>
      <c r="K42" s="33"/>
      <c r="L42" s="33"/>
      <c r="M42" s="33"/>
      <c r="N42" s="33"/>
      <c r="O42" s="34"/>
      <c r="P42" s="163" t="s">
        <v>256</v>
      </c>
      <c r="Q42" s="164"/>
      <c r="R42" s="26"/>
      <c r="S42" s="26"/>
      <c r="T42" s="26"/>
      <c r="U42" s="26"/>
      <c r="V42" s="26"/>
      <c r="W42" s="26"/>
      <c r="X42" s="26"/>
      <c r="Y42" s="26"/>
      <c r="Z42" s="165"/>
    </row>
    <row r="43" spans="3:26">
      <c r="D43" s="32" t="s">
        <v>251</v>
      </c>
      <c r="E43" s="33"/>
      <c r="F43" s="33"/>
      <c r="G43" s="32" t="s">
        <v>257</v>
      </c>
      <c r="H43" s="34"/>
      <c r="I43" s="33" t="s">
        <v>258</v>
      </c>
      <c r="J43" s="33"/>
      <c r="K43" s="33"/>
      <c r="L43" s="33"/>
      <c r="M43" s="33"/>
      <c r="N43" s="33"/>
      <c r="O43" s="34"/>
      <c r="P43" s="163" t="s">
        <v>259</v>
      </c>
      <c r="Q43" s="164"/>
      <c r="R43" s="26"/>
      <c r="S43" s="26"/>
      <c r="T43" s="26"/>
      <c r="U43" s="26"/>
      <c r="V43" s="26"/>
      <c r="W43" s="26"/>
      <c r="X43" s="26"/>
      <c r="Y43" s="26"/>
      <c r="Z43" s="165"/>
    </row>
    <row r="44" spans="3:26">
      <c r="D44" s="32" t="s">
        <v>251</v>
      </c>
      <c r="E44" s="33"/>
      <c r="F44" s="33"/>
      <c r="G44" s="32" t="s">
        <v>260</v>
      </c>
      <c r="H44" s="34"/>
      <c r="I44" s="388" t="s">
        <v>261</v>
      </c>
      <c r="J44" s="389"/>
      <c r="K44" s="389"/>
      <c r="L44" s="389"/>
      <c r="M44" s="389"/>
      <c r="N44" s="389"/>
      <c r="O44" s="390"/>
      <c r="P44" s="172" t="s">
        <v>262</v>
      </c>
      <c r="Q44" s="164"/>
      <c r="R44" s="26"/>
      <c r="S44" s="26"/>
      <c r="T44" s="26"/>
      <c r="U44" s="26"/>
      <c r="V44" s="26"/>
      <c r="W44" s="26"/>
      <c r="X44" s="26"/>
      <c r="Y44" s="26"/>
      <c r="Z44" s="165"/>
    </row>
    <row r="45" spans="3:26">
      <c r="D45" s="32"/>
      <c r="E45" s="33"/>
      <c r="F45" s="33"/>
      <c r="G45" s="32"/>
      <c r="H45" s="34"/>
      <c r="I45" s="388"/>
      <c r="J45" s="389"/>
      <c r="K45" s="389"/>
      <c r="L45" s="389"/>
      <c r="M45" s="389"/>
      <c r="N45" s="389"/>
      <c r="O45" s="390"/>
      <c r="P45" s="172"/>
      <c r="Q45" s="164"/>
      <c r="R45" s="26"/>
      <c r="S45" s="26"/>
      <c r="T45" s="26"/>
      <c r="U45" s="26"/>
      <c r="V45" s="26"/>
      <c r="W45" s="26"/>
      <c r="X45" s="26"/>
      <c r="Y45" s="26"/>
      <c r="Z45" s="165"/>
    </row>
    <row r="46" spans="3:26">
      <c r="D46" s="32" t="s">
        <v>251</v>
      </c>
      <c r="E46" s="33"/>
      <c r="F46" s="33"/>
      <c r="G46" s="32" t="s">
        <v>263</v>
      </c>
      <c r="H46" s="34"/>
      <c r="I46" s="168" t="s">
        <v>264</v>
      </c>
      <c r="J46" s="168"/>
      <c r="K46" s="168"/>
      <c r="L46" s="168"/>
      <c r="M46" s="168"/>
      <c r="N46" s="168"/>
      <c r="O46" s="169"/>
      <c r="P46" s="32"/>
      <c r="Q46" s="33"/>
      <c r="Z46" s="36"/>
    </row>
    <row r="47" spans="3:26">
      <c r="D47" s="32" t="s">
        <v>251</v>
      </c>
      <c r="E47" s="33"/>
      <c r="F47" s="33"/>
      <c r="G47" s="32" t="s">
        <v>265</v>
      </c>
      <c r="H47" s="34"/>
      <c r="I47" s="168" t="s">
        <v>266</v>
      </c>
      <c r="J47" s="168"/>
      <c r="K47" s="168"/>
      <c r="L47" s="168"/>
      <c r="M47" s="168"/>
      <c r="N47" s="168"/>
      <c r="O47" s="169"/>
      <c r="P47" s="32"/>
      <c r="Q47" s="33"/>
      <c r="Z47" s="36"/>
    </row>
    <row r="48" spans="3:26">
      <c r="D48" s="32" t="s">
        <v>251</v>
      </c>
      <c r="E48" s="33"/>
      <c r="F48" s="33"/>
      <c r="G48" s="32" t="s">
        <v>267</v>
      </c>
      <c r="H48" s="34"/>
      <c r="I48" s="168" t="s">
        <v>268</v>
      </c>
      <c r="J48" s="168"/>
      <c r="K48" s="168"/>
      <c r="L48" s="168"/>
      <c r="M48" s="168"/>
      <c r="N48" s="168"/>
      <c r="O48" s="169"/>
      <c r="P48" s="32"/>
      <c r="Q48" s="33"/>
      <c r="Z48" s="36"/>
    </row>
    <row r="49" spans="3:26">
      <c r="D49" s="32" t="s">
        <v>251</v>
      </c>
      <c r="E49" s="33"/>
      <c r="F49" s="33"/>
      <c r="G49" s="32" t="s">
        <v>269</v>
      </c>
      <c r="H49" s="34"/>
      <c r="I49" s="168" t="s">
        <v>270</v>
      </c>
      <c r="J49" s="168"/>
      <c r="K49" s="168"/>
      <c r="L49" s="168"/>
      <c r="M49" s="168"/>
      <c r="N49" s="168"/>
      <c r="O49" s="169"/>
      <c r="P49" s="32"/>
      <c r="Q49" s="33"/>
      <c r="Z49" s="36"/>
    </row>
    <row r="50" spans="3:26">
      <c r="D50" s="32" t="s">
        <v>251</v>
      </c>
      <c r="E50" s="33"/>
      <c r="F50" s="33"/>
      <c r="G50" s="32" t="s">
        <v>271</v>
      </c>
      <c r="H50" s="34"/>
      <c r="I50" s="33" t="s">
        <v>272</v>
      </c>
      <c r="J50" s="33"/>
      <c r="K50" s="33"/>
      <c r="L50" s="33"/>
      <c r="M50" s="33"/>
      <c r="N50" s="33"/>
      <c r="O50" s="34"/>
      <c r="P50" s="391" t="s">
        <v>273</v>
      </c>
      <c r="Q50" s="392"/>
      <c r="R50" s="392"/>
      <c r="S50" s="392"/>
      <c r="T50" s="392"/>
      <c r="U50" s="392"/>
      <c r="V50" s="392"/>
      <c r="W50" s="392"/>
      <c r="X50" s="392"/>
      <c r="Y50" s="392"/>
      <c r="Z50" s="393"/>
    </row>
    <row r="51" spans="3:26">
      <c r="D51" s="32" t="s">
        <v>251</v>
      </c>
      <c r="E51" s="33"/>
      <c r="F51" s="33"/>
      <c r="G51" s="32" t="s">
        <v>274</v>
      </c>
      <c r="H51" s="34"/>
      <c r="I51" s="33" t="s">
        <v>275</v>
      </c>
      <c r="J51" s="33"/>
      <c r="K51" s="33"/>
      <c r="L51" s="33"/>
      <c r="M51" s="33"/>
      <c r="N51" s="33"/>
      <c r="O51" s="34"/>
      <c r="P51" s="391" t="s">
        <v>276</v>
      </c>
      <c r="Q51" s="392"/>
      <c r="R51" s="392"/>
      <c r="S51" s="392"/>
      <c r="T51" s="392"/>
      <c r="U51" s="392"/>
      <c r="V51" s="392"/>
      <c r="W51" s="392"/>
      <c r="X51" s="392"/>
      <c r="Y51" s="392"/>
      <c r="Z51" s="393"/>
    </row>
    <row r="52" spans="3:26">
      <c r="D52" s="32" t="s">
        <v>251</v>
      </c>
      <c r="E52" s="33"/>
      <c r="F52" s="33"/>
      <c r="H52" s="34"/>
      <c r="I52" s="388" t="s">
        <v>277</v>
      </c>
      <c r="J52" s="389"/>
      <c r="K52" s="389"/>
      <c r="L52" s="389"/>
      <c r="M52" s="389"/>
      <c r="N52" s="389"/>
      <c r="O52" s="390"/>
      <c r="P52" s="163" t="s">
        <v>278</v>
      </c>
      <c r="Q52" s="164"/>
      <c r="R52" s="26"/>
      <c r="S52" s="26"/>
      <c r="T52" s="26"/>
      <c r="U52" s="26"/>
      <c r="V52" s="26"/>
      <c r="W52" s="26"/>
      <c r="X52" s="26"/>
      <c r="Y52" s="26"/>
      <c r="Z52" s="165"/>
    </row>
    <row r="53" spans="3:26">
      <c r="D53" s="32"/>
      <c r="E53" s="33"/>
      <c r="F53" s="33"/>
      <c r="G53" s="32"/>
      <c r="H53" s="34"/>
      <c r="I53" s="388"/>
      <c r="J53" s="389"/>
      <c r="K53" s="389"/>
      <c r="L53" s="389"/>
      <c r="M53" s="389"/>
      <c r="N53" s="389"/>
      <c r="O53" s="390"/>
      <c r="P53" s="163"/>
      <c r="Q53" s="164"/>
      <c r="R53" s="26"/>
      <c r="S53" s="26"/>
      <c r="T53" s="26"/>
      <c r="U53" s="26"/>
      <c r="V53" s="26"/>
      <c r="W53" s="26"/>
      <c r="X53" s="26"/>
      <c r="Y53" s="26"/>
      <c r="Z53" s="165"/>
    </row>
    <row r="54" spans="3:26">
      <c r="D54" s="32" t="s">
        <v>251</v>
      </c>
      <c r="E54" s="33"/>
      <c r="F54" s="33"/>
      <c r="G54" s="32" t="s">
        <v>279</v>
      </c>
      <c r="H54" s="34"/>
      <c r="I54" s="33" t="s">
        <v>280</v>
      </c>
      <c r="J54" s="33"/>
      <c r="K54" s="33"/>
      <c r="L54" s="33"/>
      <c r="M54" s="33"/>
      <c r="N54" s="33"/>
      <c r="O54" s="34"/>
      <c r="P54" s="163" t="s">
        <v>281</v>
      </c>
      <c r="Q54" s="164"/>
      <c r="R54" s="26"/>
      <c r="S54" s="26"/>
      <c r="T54" s="26"/>
      <c r="U54" s="26"/>
      <c r="V54" s="26"/>
      <c r="W54" s="26"/>
      <c r="X54" s="26"/>
      <c r="Y54" s="26"/>
      <c r="Z54" s="165"/>
    </row>
    <row r="55" spans="3:26">
      <c r="D55" s="32" t="s">
        <v>251</v>
      </c>
      <c r="E55" s="33"/>
      <c r="F55" s="33"/>
      <c r="G55" s="32" t="s">
        <v>282</v>
      </c>
      <c r="H55" s="34"/>
      <c r="I55" s="33" t="s">
        <v>283</v>
      </c>
      <c r="J55" s="33"/>
      <c r="K55" s="33"/>
      <c r="L55" s="33"/>
      <c r="M55" s="33"/>
      <c r="N55" s="33"/>
      <c r="O55" s="34"/>
      <c r="P55" s="163" t="s">
        <v>284</v>
      </c>
      <c r="Q55" s="164"/>
      <c r="R55" s="26"/>
      <c r="S55" s="26"/>
      <c r="T55" s="26"/>
      <c r="U55" s="26"/>
      <c r="V55" s="26"/>
      <c r="W55" s="26"/>
      <c r="X55" s="26"/>
      <c r="Y55" s="26"/>
      <c r="Z55" s="165"/>
    </row>
    <row r="56" spans="3:26">
      <c r="D56" s="32" t="s">
        <v>251</v>
      </c>
      <c r="E56" s="33"/>
      <c r="F56" s="33"/>
      <c r="G56" s="32" t="s">
        <v>285</v>
      </c>
      <c r="H56" s="34"/>
      <c r="I56" s="33" t="s">
        <v>286</v>
      </c>
      <c r="J56" s="33"/>
      <c r="K56" s="33"/>
      <c r="L56" s="33"/>
      <c r="M56" s="33"/>
      <c r="N56" s="33"/>
      <c r="O56" s="34"/>
      <c r="P56" s="163" t="s">
        <v>287</v>
      </c>
      <c r="Q56" s="164"/>
      <c r="R56" s="26"/>
      <c r="S56" s="26"/>
      <c r="T56" s="26"/>
      <c r="U56" s="26"/>
      <c r="V56" s="26"/>
      <c r="W56" s="26"/>
      <c r="X56" s="26"/>
      <c r="Y56" s="26"/>
      <c r="Z56" s="165"/>
    </row>
    <row r="57" spans="3:26">
      <c r="D57" s="32" t="s">
        <v>251</v>
      </c>
      <c r="E57" s="33"/>
      <c r="F57" s="33"/>
      <c r="G57" s="32" t="s">
        <v>288</v>
      </c>
      <c r="H57" s="34"/>
      <c r="I57" s="33" t="s">
        <v>289</v>
      </c>
      <c r="J57" s="33"/>
      <c r="K57" s="33"/>
      <c r="L57" s="33"/>
      <c r="M57" s="33"/>
      <c r="N57" s="33"/>
      <c r="O57" s="34"/>
      <c r="P57" s="163" t="s">
        <v>290</v>
      </c>
      <c r="Q57" s="164"/>
      <c r="R57" s="26"/>
      <c r="S57" s="26"/>
      <c r="T57" s="26"/>
      <c r="U57" s="26"/>
      <c r="V57" s="26"/>
      <c r="W57" s="26"/>
      <c r="X57" s="26"/>
      <c r="Y57" s="26"/>
      <c r="Z57" s="165"/>
    </row>
    <row r="58" spans="3:26">
      <c r="D58" s="32" t="s">
        <v>291</v>
      </c>
      <c r="E58" s="33"/>
      <c r="F58" s="33"/>
      <c r="G58" s="32" t="s">
        <v>292</v>
      </c>
      <c r="H58" s="34"/>
      <c r="I58" s="33" t="s">
        <v>293</v>
      </c>
      <c r="J58" s="33"/>
      <c r="K58" s="33"/>
      <c r="L58" s="33"/>
      <c r="M58" s="33"/>
      <c r="N58" s="33"/>
      <c r="O58" s="34"/>
      <c r="P58" s="163" t="s">
        <v>294</v>
      </c>
      <c r="Q58" s="164"/>
      <c r="R58" s="26"/>
      <c r="S58" s="26"/>
      <c r="T58" s="26"/>
      <c r="U58" s="26"/>
      <c r="V58" s="26"/>
      <c r="W58" s="26"/>
      <c r="X58" s="26"/>
      <c r="Y58" s="26"/>
      <c r="Z58" s="165"/>
    </row>
    <row r="59" spans="3:26">
      <c r="D59" s="41" t="s">
        <v>291</v>
      </c>
      <c r="E59" s="42"/>
      <c r="F59" s="42"/>
      <c r="G59" s="41" t="s">
        <v>295</v>
      </c>
      <c r="H59" s="43"/>
      <c r="I59" s="42" t="s">
        <v>296</v>
      </c>
      <c r="J59" s="42"/>
      <c r="K59" s="42"/>
      <c r="L59" s="42"/>
      <c r="M59" s="42"/>
      <c r="N59" s="42"/>
      <c r="O59" s="43"/>
      <c r="P59" s="173" t="s">
        <v>297</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172</v>
      </c>
      <c r="D61" t="s">
        <v>298</v>
      </c>
    </row>
    <row r="62" spans="3:26">
      <c r="D62" s="27" t="s">
        <v>174</v>
      </c>
      <c r="E62" s="28"/>
      <c r="F62" s="28"/>
      <c r="G62" s="27" t="s">
        <v>175</v>
      </c>
      <c r="H62" s="29"/>
      <c r="I62" s="27" t="s">
        <v>24</v>
      </c>
      <c r="J62" s="28"/>
      <c r="K62" s="28"/>
      <c r="L62" s="28"/>
      <c r="M62" s="28"/>
      <c r="N62" s="28"/>
      <c r="O62" s="29"/>
      <c r="P62" s="27" t="s">
        <v>176</v>
      </c>
      <c r="Q62" s="30"/>
      <c r="R62" s="30"/>
      <c r="S62" s="30"/>
      <c r="T62" s="30"/>
      <c r="U62" s="30"/>
      <c r="V62" s="30"/>
      <c r="W62" s="30"/>
      <c r="X62" s="30"/>
      <c r="Y62" s="30"/>
      <c r="Z62" s="31"/>
    </row>
    <row r="63" spans="3:26">
      <c r="D63" s="32" t="s">
        <v>299</v>
      </c>
      <c r="E63" s="33"/>
      <c r="F63" s="33"/>
      <c r="G63" s="32" t="s">
        <v>300</v>
      </c>
      <c r="H63" s="34"/>
      <c r="I63" s="178" t="s">
        <v>301</v>
      </c>
      <c r="J63" s="168"/>
      <c r="K63" s="168"/>
      <c r="L63" s="168"/>
      <c r="M63" s="168"/>
      <c r="N63" s="168"/>
      <c r="O63" s="169"/>
      <c r="P63" s="163" t="s">
        <v>302</v>
      </c>
      <c r="Q63" s="164"/>
      <c r="R63" s="26"/>
      <c r="S63" s="26"/>
      <c r="T63" s="26"/>
      <c r="U63" s="26"/>
      <c r="V63" s="26"/>
      <c r="W63" s="26"/>
      <c r="X63" s="26"/>
      <c r="Y63" s="26"/>
      <c r="Z63" s="165"/>
    </row>
    <row r="64" spans="3:26">
      <c r="D64" s="32" t="s">
        <v>299</v>
      </c>
      <c r="E64" s="33"/>
      <c r="F64" s="33"/>
      <c r="G64" s="32" t="s">
        <v>303</v>
      </c>
      <c r="H64" s="34"/>
      <c r="I64" s="32" t="s">
        <v>304</v>
      </c>
      <c r="J64" s="33"/>
      <c r="K64" s="33"/>
      <c r="L64" s="33"/>
      <c r="M64" s="33"/>
      <c r="N64" s="33"/>
      <c r="O64" s="34"/>
      <c r="P64" s="163" t="s">
        <v>305</v>
      </c>
      <c r="Q64" s="164"/>
      <c r="R64" s="26"/>
      <c r="S64" s="26"/>
      <c r="T64" s="26"/>
      <c r="U64" s="26"/>
      <c r="V64" s="26"/>
      <c r="W64" s="26"/>
      <c r="X64" s="26"/>
      <c r="Y64" s="26"/>
      <c r="Z64" s="165"/>
    </row>
    <row r="65" spans="4:26">
      <c r="D65" s="32" t="s">
        <v>306</v>
      </c>
      <c r="E65" s="33"/>
      <c r="F65" s="33"/>
      <c r="G65" s="32" t="s">
        <v>307</v>
      </c>
      <c r="H65" s="34"/>
      <c r="I65" s="32" t="s">
        <v>308</v>
      </c>
      <c r="J65" s="33"/>
      <c r="K65" s="33"/>
      <c r="L65" s="33"/>
      <c r="M65" s="33"/>
      <c r="N65" s="33"/>
      <c r="O65" s="34"/>
      <c r="P65" s="163" t="s">
        <v>309</v>
      </c>
      <c r="Q65" s="164"/>
      <c r="R65" s="26"/>
      <c r="S65" s="26"/>
      <c r="T65" s="26"/>
      <c r="U65" s="26"/>
      <c r="V65" s="26"/>
      <c r="W65" s="26"/>
      <c r="X65" s="26"/>
      <c r="Y65" s="26"/>
      <c r="Z65" s="165"/>
    </row>
    <row r="66" spans="4:26">
      <c r="D66" s="32" t="s">
        <v>306</v>
      </c>
      <c r="E66" s="33"/>
      <c r="F66" s="33"/>
      <c r="G66" s="32" t="s">
        <v>310</v>
      </c>
      <c r="H66" s="34"/>
      <c r="I66" s="32" t="s">
        <v>308</v>
      </c>
      <c r="J66" s="33"/>
      <c r="K66" s="33"/>
      <c r="L66" s="33"/>
      <c r="M66" s="33"/>
      <c r="N66" s="33"/>
      <c r="O66" s="34"/>
      <c r="P66" s="163" t="s">
        <v>311</v>
      </c>
      <c r="Q66" s="164"/>
      <c r="R66" s="26"/>
      <c r="S66" s="26"/>
      <c r="T66" s="26"/>
      <c r="U66" s="26"/>
      <c r="V66" s="26"/>
      <c r="W66" s="26"/>
      <c r="X66" s="26"/>
      <c r="Y66" s="26"/>
      <c r="Z66" s="165"/>
    </row>
    <row r="67" spans="4:26">
      <c r="D67" s="32" t="s">
        <v>306</v>
      </c>
      <c r="E67" s="33"/>
      <c r="F67" s="33"/>
      <c r="G67" s="32" t="s">
        <v>312</v>
      </c>
      <c r="H67" s="34"/>
      <c r="I67" s="32" t="s">
        <v>308</v>
      </c>
      <c r="J67" s="33"/>
      <c r="K67" s="33"/>
      <c r="L67" s="33"/>
      <c r="M67" s="33"/>
      <c r="N67" s="33"/>
      <c r="O67" s="34"/>
      <c r="P67" s="163" t="s">
        <v>313</v>
      </c>
      <c r="Q67" s="164"/>
      <c r="R67" s="26"/>
      <c r="S67" s="26"/>
      <c r="T67" s="26"/>
      <c r="U67" s="26"/>
      <c r="V67" s="26"/>
      <c r="W67" s="26"/>
      <c r="X67" s="26"/>
      <c r="Y67" s="26"/>
      <c r="Z67" s="165"/>
    </row>
    <row r="68" spans="4:26">
      <c r="D68" s="32" t="s">
        <v>306</v>
      </c>
      <c r="E68" s="33"/>
      <c r="F68" s="33"/>
      <c r="G68" s="32" t="s">
        <v>314</v>
      </c>
      <c r="H68" s="34"/>
      <c r="I68" s="32" t="s">
        <v>308</v>
      </c>
      <c r="J68" s="33"/>
      <c r="K68" s="33"/>
      <c r="L68" s="33"/>
      <c r="M68" s="33"/>
      <c r="N68" s="33"/>
      <c r="O68" s="34"/>
      <c r="P68" s="163" t="s">
        <v>315</v>
      </c>
      <c r="Q68" s="164"/>
      <c r="R68" s="26"/>
      <c r="S68" s="26"/>
      <c r="T68" s="26"/>
      <c r="U68" s="26"/>
      <c r="V68" s="26"/>
      <c r="W68" s="26"/>
      <c r="X68" s="26"/>
      <c r="Y68" s="26"/>
      <c r="Z68" s="165"/>
    </row>
    <row r="69" spans="4:26">
      <c r="D69" s="32" t="s">
        <v>306</v>
      </c>
      <c r="E69" s="33"/>
      <c r="F69" s="33"/>
      <c r="G69" s="32" t="s">
        <v>316</v>
      </c>
      <c r="H69" s="34"/>
      <c r="I69" s="32" t="s">
        <v>317</v>
      </c>
      <c r="J69" s="33"/>
      <c r="K69" s="33"/>
      <c r="L69" s="33"/>
      <c r="M69" s="33"/>
      <c r="N69" s="33"/>
      <c r="O69" s="34"/>
      <c r="P69" s="163" t="s">
        <v>318</v>
      </c>
      <c r="Q69" s="164"/>
      <c r="R69" s="26"/>
      <c r="S69" s="26"/>
      <c r="T69" s="26"/>
      <c r="U69" s="26"/>
      <c r="V69" s="26"/>
      <c r="W69" s="26"/>
      <c r="X69" s="26"/>
      <c r="Y69" s="26"/>
      <c r="Z69" s="165"/>
    </row>
    <row r="70" spans="4:26">
      <c r="D70" s="32" t="s">
        <v>306</v>
      </c>
      <c r="E70" s="33"/>
      <c r="F70" s="33"/>
      <c r="G70" s="32" t="s">
        <v>319</v>
      </c>
      <c r="H70" s="34"/>
      <c r="I70" s="32" t="s">
        <v>320</v>
      </c>
      <c r="J70" s="33"/>
      <c r="K70" s="33"/>
      <c r="L70" s="33"/>
      <c r="M70" s="33"/>
      <c r="N70" s="33"/>
      <c r="O70" s="34"/>
      <c r="P70" s="163" t="s">
        <v>321</v>
      </c>
      <c r="Q70" s="164"/>
      <c r="R70" s="26"/>
      <c r="S70" s="26"/>
      <c r="T70" s="26"/>
      <c r="U70" s="26"/>
      <c r="V70" s="26"/>
      <c r="W70" s="26"/>
      <c r="X70" s="26"/>
      <c r="Y70" s="26"/>
      <c r="Z70" s="165"/>
    </row>
    <row r="71" spans="4:26">
      <c r="D71" s="32" t="s">
        <v>306</v>
      </c>
      <c r="E71" s="33"/>
      <c r="F71" s="33"/>
      <c r="G71" s="32" t="s">
        <v>322</v>
      </c>
      <c r="H71" s="34"/>
      <c r="I71" s="32" t="s">
        <v>323</v>
      </c>
      <c r="J71" s="33"/>
      <c r="K71" s="33"/>
      <c r="L71" s="33"/>
      <c r="M71" s="33"/>
      <c r="N71" s="33"/>
      <c r="O71" s="34"/>
      <c r="P71" s="163" t="s">
        <v>324</v>
      </c>
      <c r="Q71" s="164"/>
      <c r="R71" s="26"/>
      <c r="S71" s="26"/>
      <c r="T71" s="26"/>
      <c r="U71" s="26"/>
      <c r="V71" s="26"/>
      <c r="W71" s="26"/>
      <c r="X71" s="26"/>
      <c r="Y71" s="26"/>
      <c r="Z71" s="165"/>
    </row>
    <row r="72" spans="4:26">
      <c r="D72" s="32" t="s">
        <v>306</v>
      </c>
      <c r="E72" s="33"/>
      <c r="F72" s="33"/>
      <c r="G72" s="32" t="s">
        <v>325</v>
      </c>
      <c r="H72" s="34"/>
      <c r="I72" s="32" t="s">
        <v>326</v>
      </c>
      <c r="J72" s="33"/>
      <c r="K72" s="33"/>
      <c r="L72" s="33"/>
      <c r="M72" s="33"/>
      <c r="N72" s="33"/>
      <c r="O72" s="34"/>
      <c r="P72" s="163" t="s">
        <v>327</v>
      </c>
      <c r="Q72" s="164"/>
      <c r="R72" s="26"/>
      <c r="S72" s="26"/>
      <c r="T72" s="26"/>
      <c r="U72" s="26"/>
      <c r="V72" s="26"/>
      <c r="W72" s="26"/>
      <c r="X72" s="26"/>
      <c r="Y72" s="26"/>
      <c r="Z72" s="165"/>
    </row>
    <row r="73" spans="4:26">
      <c r="D73" s="32" t="s">
        <v>306</v>
      </c>
      <c r="E73" s="33"/>
      <c r="F73" s="33"/>
      <c r="G73" s="32" t="s">
        <v>328</v>
      </c>
      <c r="H73" s="34"/>
      <c r="I73" s="32" t="s">
        <v>329</v>
      </c>
      <c r="J73" s="33"/>
      <c r="K73" s="33"/>
      <c r="L73" s="33"/>
      <c r="M73" s="33"/>
      <c r="N73" s="33"/>
      <c r="O73" s="34"/>
      <c r="P73" s="163" t="s">
        <v>330</v>
      </c>
      <c r="Q73" s="164"/>
      <c r="R73" s="26"/>
      <c r="S73" s="26"/>
      <c r="T73" s="26"/>
      <c r="U73" s="26"/>
      <c r="V73" s="26"/>
      <c r="W73" s="26"/>
      <c r="X73" s="26"/>
      <c r="Y73" s="26"/>
      <c r="Z73" s="165"/>
    </row>
    <row r="74" spans="4:26">
      <c r="D74" s="32" t="s">
        <v>306</v>
      </c>
      <c r="E74" s="33"/>
      <c r="F74" s="33"/>
      <c r="G74" s="32" t="s">
        <v>331</v>
      </c>
      <c r="H74" s="34"/>
      <c r="I74" s="32" t="s">
        <v>332</v>
      </c>
      <c r="J74" s="33"/>
      <c r="K74" s="33"/>
      <c r="L74" s="33"/>
      <c r="M74" s="33"/>
      <c r="N74" s="33"/>
      <c r="O74" s="34"/>
      <c r="P74" s="163" t="s">
        <v>333</v>
      </c>
      <c r="Q74" s="164"/>
      <c r="R74" s="26"/>
      <c r="S74" s="26"/>
      <c r="T74" s="26"/>
      <c r="U74" s="26"/>
      <c r="V74" s="26"/>
      <c r="W74" s="26"/>
      <c r="X74" s="26"/>
      <c r="Y74" s="26"/>
      <c r="Z74" s="165"/>
    </row>
    <row r="75" spans="4:26">
      <c r="D75" s="32" t="s">
        <v>306</v>
      </c>
      <c r="E75" s="33"/>
      <c r="F75" s="33"/>
      <c r="G75" s="32" t="s">
        <v>334</v>
      </c>
      <c r="H75" s="34"/>
      <c r="I75" s="32" t="s">
        <v>335</v>
      </c>
      <c r="J75" s="33"/>
      <c r="K75" s="33"/>
      <c r="L75" s="33"/>
      <c r="M75" s="33"/>
      <c r="N75" s="33"/>
      <c r="O75" s="34"/>
      <c r="P75" s="163" t="s">
        <v>336</v>
      </c>
      <c r="Q75" s="164"/>
      <c r="R75" s="26"/>
      <c r="S75" s="26"/>
      <c r="T75" s="26"/>
      <c r="U75" s="26"/>
      <c r="V75" s="26"/>
      <c r="W75" s="26"/>
      <c r="X75" s="26"/>
      <c r="Y75" s="26"/>
      <c r="Z75" s="165"/>
    </row>
    <row r="76" spans="4:26">
      <c r="D76" s="32" t="s">
        <v>306</v>
      </c>
      <c r="E76" s="33"/>
      <c r="F76" s="33"/>
      <c r="G76" s="32" t="s">
        <v>337</v>
      </c>
      <c r="H76" s="34"/>
      <c r="I76" s="32" t="s">
        <v>338</v>
      </c>
      <c r="J76" s="33"/>
      <c r="K76" s="33"/>
      <c r="L76" s="33"/>
      <c r="M76" s="33"/>
      <c r="N76" s="33"/>
      <c r="O76" s="34"/>
      <c r="P76" s="163" t="s">
        <v>339</v>
      </c>
      <c r="Q76" s="164"/>
      <c r="R76" s="26"/>
      <c r="S76" s="26"/>
      <c r="T76" s="26"/>
      <c r="U76" s="26"/>
      <c r="V76" s="26"/>
      <c r="W76" s="26"/>
      <c r="X76" s="26"/>
      <c r="Y76" s="26"/>
      <c r="Z76" s="165"/>
    </row>
    <row r="77" spans="4:26">
      <c r="D77" s="32" t="s">
        <v>306</v>
      </c>
      <c r="E77" s="33"/>
      <c r="F77" s="33"/>
      <c r="G77" s="32" t="s">
        <v>340</v>
      </c>
      <c r="H77" s="34"/>
      <c r="I77" s="32" t="s">
        <v>341</v>
      </c>
      <c r="J77" s="33"/>
      <c r="K77" s="33"/>
      <c r="L77" s="33"/>
      <c r="M77" s="33"/>
      <c r="N77" s="33"/>
      <c r="O77" s="34"/>
      <c r="P77" s="163" t="s">
        <v>342</v>
      </c>
      <c r="Q77" s="164"/>
      <c r="R77" s="26"/>
      <c r="S77" s="26"/>
      <c r="T77" s="26"/>
      <c r="U77" s="26"/>
      <c r="V77" s="26"/>
      <c r="W77" s="26"/>
      <c r="X77" s="26"/>
      <c r="Y77" s="26"/>
      <c r="Z77" s="165"/>
    </row>
    <row r="78" spans="4:26">
      <c r="D78" s="32" t="s">
        <v>306</v>
      </c>
      <c r="E78" s="33"/>
      <c r="F78" s="33"/>
      <c r="G78" s="32" t="s">
        <v>199</v>
      </c>
      <c r="H78" s="34"/>
      <c r="I78" s="32" t="s">
        <v>343</v>
      </c>
      <c r="J78" s="33"/>
      <c r="K78" s="33"/>
      <c r="L78" s="33"/>
      <c r="M78" s="33"/>
      <c r="N78" s="33"/>
      <c r="O78" s="34"/>
      <c r="P78" s="163" t="s">
        <v>344</v>
      </c>
      <c r="Q78" s="164"/>
      <c r="R78" s="26"/>
      <c r="S78" s="26"/>
      <c r="T78" s="26"/>
      <c r="U78" s="26"/>
      <c r="V78" s="26"/>
      <c r="W78" s="26"/>
      <c r="X78" s="26"/>
      <c r="Y78" s="26"/>
      <c r="Z78" s="165"/>
    </row>
    <row r="79" spans="4:26">
      <c r="D79" s="32" t="s">
        <v>306</v>
      </c>
      <c r="E79" s="33"/>
      <c r="F79" s="33"/>
      <c r="G79" s="32" t="s">
        <v>202</v>
      </c>
      <c r="H79" s="34"/>
      <c r="I79" s="32" t="s">
        <v>345</v>
      </c>
      <c r="J79" s="33"/>
      <c r="K79" s="33"/>
      <c r="L79" s="33"/>
      <c r="M79" s="33"/>
      <c r="N79" s="33"/>
      <c r="O79" s="34"/>
      <c r="P79" s="163" t="s">
        <v>346</v>
      </c>
      <c r="Q79" s="164"/>
      <c r="R79" s="26"/>
      <c r="S79" s="26"/>
      <c r="T79" s="26"/>
      <c r="U79" s="26"/>
      <c r="V79" s="26"/>
      <c r="W79" s="26"/>
      <c r="X79" s="26"/>
      <c r="Y79" s="26"/>
      <c r="Z79" s="165"/>
    </row>
    <row r="80" spans="4:26">
      <c r="D80" s="32" t="s">
        <v>306</v>
      </c>
      <c r="E80" s="33"/>
      <c r="F80" s="33"/>
      <c r="G80" s="44" t="s">
        <v>347</v>
      </c>
      <c r="H80" s="45"/>
      <c r="I80" s="32" t="s">
        <v>348</v>
      </c>
      <c r="J80" s="33"/>
      <c r="K80" s="33"/>
      <c r="L80" s="33"/>
      <c r="M80" s="33"/>
      <c r="N80" s="33"/>
      <c r="O80" s="34"/>
      <c r="P80" s="163" t="s">
        <v>349</v>
      </c>
      <c r="Q80" s="164"/>
      <c r="R80" s="26"/>
      <c r="S80" s="26"/>
      <c r="T80" s="26"/>
      <c r="U80" s="26"/>
      <c r="V80" s="26"/>
      <c r="W80" s="26"/>
      <c r="X80" s="26"/>
      <c r="Y80" s="26"/>
      <c r="Z80" s="165"/>
    </row>
    <row r="81" spans="4:26">
      <c r="D81" s="32" t="s">
        <v>306</v>
      </c>
      <c r="E81" s="33"/>
      <c r="F81" s="33"/>
      <c r="G81" s="44" t="s">
        <v>350</v>
      </c>
      <c r="H81" s="45"/>
      <c r="I81" s="32" t="s">
        <v>351</v>
      </c>
      <c r="J81" s="33"/>
      <c r="K81" s="33"/>
      <c r="L81" s="33"/>
      <c r="M81" s="33"/>
      <c r="N81" s="33"/>
      <c r="O81" s="34"/>
      <c r="P81" s="163" t="s">
        <v>352</v>
      </c>
      <c r="Q81" s="164"/>
      <c r="R81" s="26"/>
      <c r="S81" s="26"/>
      <c r="T81" s="26"/>
      <c r="U81" s="26"/>
      <c r="V81" s="26"/>
      <c r="W81" s="26"/>
      <c r="X81" s="26"/>
      <c r="Y81" s="26"/>
      <c r="Z81" s="165"/>
    </row>
    <row r="82" spans="4:26">
      <c r="D82" s="32" t="s">
        <v>306</v>
      </c>
      <c r="E82" s="33"/>
      <c r="F82" s="33"/>
      <c r="G82" s="32" t="s">
        <v>353</v>
      </c>
      <c r="H82" s="45"/>
      <c r="I82" s="178" t="s">
        <v>354</v>
      </c>
      <c r="J82" s="168"/>
      <c r="K82" s="168"/>
      <c r="L82" s="168"/>
      <c r="M82" s="168"/>
      <c r="N82" s="168"/>
      <c r="O82" s="169"/>
      <c r="P82" s="163" t="s">
        <v>355</v>
      </c>
      <c r="Q82" s="164"/>
      <c r="R82" s="26"/>
      <c r="S82" s="26"/>
      <c r="T82" s="26"/>
      <c r="U82" s="26"/>
      <c r="V82" s="26"/>
      <c r="W82" s="26"/>
      <c r="X82" s="26"/>
      <c r="Y82" s="26"/>
      <c r="Z82" s="165"/>
    </row>
    <row r="83" spans="4:26">
      <c r="D83" s="32" t="s">
        <v>306</v>
      </c>
      <c r="E83" s="33"/>
      <c r="F83" s="33"/>
      <c r="G83" s="32" t="s">
        <v>356</v>
      </c>
      <c r="H83" s="34"/>
      <c r="I83" s="32" t="s">
        <v>357</v>
      </c>
      <c r="J83" s="33"/>
      <c r="K83" s="33"/>
      <c r="L83" s="33"/>
      <c r="M83" s="33"/>
      <c r="N83" s="33"/>
      <c r="O83" s="34"/>
      <c r="P83" s="163" t="s">
        <v>358</v>
      </c>
      <c r="Q83" s="164"/>
      <c r="R83" s="26"/>
      <c r="S83" s="26"/>
      <c r="T83" s="26"/>
      <c r="U83" s="26"/>
      <c r="V83" s="26"/>
      <c r="W83" s="26"/>
      <c r="X83" s="26"/>
      <c r="Y83" s="26"/>
      <c r="Z83" s="165"/>
    </row>
    <row r="84" spans="4:26">
      <c r="D84" s="38" t="s">
        <v>306</v>
      </c>
      <c r="E84" s="39"/>
      <c r="F84" s="39"/>
      <c r="G84" s="38" t="s">
        <v>359</v>
      </c>
      <c r="H84" s="40"/>
      <c r="I84" s="38" t="s">
        <v>360</v>
      </c>
      <c r="J84" s="39"/>
      <c r="K84" s="39"/>
      <c r="L84" s="39"/>
      <c r="M84" s="39"/>
      <c r="N84" s="39"/>
      <c r="O84" s="40"/>
      <c r="P84" s="391" t="s">
        <v>361</v>
      </c>
      <c r="Q84" s="392"/>
      <c r="R84" s="392"/>
      <c r="S84" s="392"/>
      <c r="T84" s="392"/>
      <c r="U84" s="392"/>
      <c r="V84" s="392"/>
      <c r="W84" s="392"/>
      <c r="X84" s="392"/>
      <c r="Y84" s="392"/>
      <c r="Z84" s="393"/>
    </row>
    <row r="85" spans="4:26" s="49" customFormat="1">
      <c r="D85" s="46" t="s">
        <v>306</v>
      </c>
      <c r="E85" s="47"/>
      <c r="F85" s="47"/>
      <c r="G85" s="46" t="s">
        <v>362</v>
      </c>
      <c r="H85" s="48"/>
      <c r="I85" s="388" t="s">
        <v>363</v>
      </c>
      <c r="J85" s="389"/>
      <c r="K85" s="389"/>
      <c r="L85" s="389"/>
      <c r="M85" s="389"/>
      <c r="N85" s="389"/>
      <c r="O85" s="390"/>
      <c r="P85" s="179" t="s">
        <v>364</v>
      </c>
      <c r="Q85" s="180"/>
      <c r="R85" s="181"/>
      <c r="S85" s="181"/>
      <c r="T85" s="181"/>
      <c r="U85" s="181"/>
      <c r="V85" s="181"/>
      <c r="W85" s="181"/>
      <c r="X85" s="181"/>
      <c r="Y85" s="181"/>
      <c r="Z85" s="182"/>
    </row>
    <row r="86" spans="4:26">
      <c r="D86" s="46" t="s">
        <v>306</v>
      </c>
      <c r="E86" s="33"/>
      <c r="F86" s="33"/>
      <c r="G86" s="32" t="s">
        <v>365</v>
      </c>
      <c r="H86" s="34"/>
      <c r="I86" s="32" t="s">
        <v>366</v>
      </c>
      <c r="J86" s="33"/>
      <c r="K86" s="33"/>
      <c r="L86" s="33"/>
      <c r="M86" s="33"/>
      <c r="N86" s="33"/>
      <c r="O86" s="34"/>
      <c r="P86" s="163" t="s">
        <v>367</v>
      </c>
      <c r="Q86" s="164"/>
      <c r="R86" s="26"/>
      <c r="S86" s="26"/>
      <c r="T86" s="26"/>
      <c r="U86" s="26"/>
      <c r="V86" s="26"/>
      <c r="W86" s="26"/>
      <c r="X86" s="26"/>
      <c r="Y86" s="26"/>
      <c r="Z86" s="165"/>
    </row>
    <row r="87" spans="4:26">
      <c r="D87" s="46" t="s">
        <v>306</v>
      </c>
      <c r="E87" s="33"/>
      <c r="F87" s="33"/>
      <c r="G87" s="32" t="s">
        <v>368</v>
      </c>
      <c r="H87" s="34"/>
      <c r="I87" s="32" t="s">
        <v>369</v>
      </c>
      <c r="J87" s="33"/>
      <c r="K87" s="33"/>
      <c r="L87" s="33"/>
      <c r="M87" s="33"/>
      <c r="N87" s="33"/>
      <c r="O87" s="34"/>
      <c r="P87" s="163" t="s">
        <v>370</v>
      </c>
      <c r="Q87" s="164"/>
      <c r="R87" s="26"/>
      <c r="S87" s="26"/>
      <c r="T87" s="26"/>
      <c r="U87" s="26"/>
      <c r="V87" s="26"/>
      <c r="W87" s="26"/>
      <c r="X87" s="26"/>
      <c r="Y87" s="26"/>
      <c r="Z87" s="165"/>
    </row>
    <row r="88" spans="4:26">
      <c r="D88" s="46" t="s">
        <v>306</v>
      </c>
      <c r="E88" s="33"/>
      <c r="F88" s="33"/>
      <c r="G88" s="32" t="s">
        <v>371</v>
      </c>
      <c r="H88" s="34"/>
      <c r="I88" s="32" t="s">
        <v>372</v>
      </c>
      <c r="J88" s="33"/>
      <c r="K88" s="33"/>
      <c r="L88" s="33"/>
      <c r="M88" s="33"/>
      <c r="N88" s="33"/>
      <c r="O88" s="34"/>
      <c r="P88" s="391" t="s">
        <v>373</v>
      </c>
      <c r="Q88" s="392"/>
      <c r="R88" s="392"/>
      <c r="S88" s="392"/>
      <c r="T88" s="392"/>
      <c r="U88" s="392"/>
      <c r="V88" s="392"/>
      <c r="W88" s="392"/>
      <c r="X88" s="392"/>
      <c r="Y88" s="392"/>
      <c r="Z88" s="393"/>
    </row>
    <row r="89" spans="4:26">
      <c r="D89" s="46"/>
      <c r="E89" s="33"/>
      <c r="F89" s="33"/>
      <c r="G89" s="32"/>
      <c r="H89" s="34"/>
      <c r="I89" s="32"/>
      <c r="J89" s="33"/>
      <c r="K89" s="33"/>
      <c r="L89" s="33"/>
      <c r="M89" s="33"/>
      <c r="N89" s="33"/>
      <c r="O89" s="34"/>
      <c r="P89" s="391"/>
      <c r="Q89" s="392"/>
      <c r="R89" s="392"/>
      <c r="S89" s="392"/>
      <c r="T89" s="392"/>
      <c r="U89" s="392"/>
      <c r="V89" s="392"/>
      <c r="W89" s="392"/>
      <c r="X89" s="392"/>
      <c r="Y89" s="392"/>
      <c r="Z89" s="393"/>
    </row>
    <row r="90" spans="4:26">
      <c r="D90" s="46"/>
      <c r="E90" s="33"/>
      <c r="F90" s="33"/>
      <c r="G90" s="32"/>
      <c r="H90" s="34"/>
      <c r="I90" s="32"/>
      <c r="J90" s="33"/>
      <c r="K90" s="33"/>
      <c r="L90" s="33"/>
      <c r="M90" s="33"/>
      <c r="N90" s="33"/>
      <c r="O90" s="34"/>
      <c r="P90" s="391"/>
      <c r="Q90" s="392"/>
      <c r="R90" s="392"/>
      <c r="S90" s="392"/>
      <c r="T90" s="392"/>
      <c r="U90" s="392"/>
      <c r="V90" s="392"/>
      <c r="W90" s="392"/>
      <c r="X90" s="392"/>
      <c r="Y90" s="392"/>
      <c r="Z90" s="393"/>
    </row>
    <row r="91" spans="4:26">
      <c r="D91" s="46"/>
      <c r="E91" s="33"/>
      <c r="F91" s="33"/>
      <c r="G91" s="32"/>
      <c r="H91" s="34"/>
      <c r="I91" s="32"/>
      <c r="J91" s="33"/>
      <c r="K91" s="33"/>
      <c r="L91" s="33"/>
      <c r="M91" s="33"/>
      <c r="N91" s="33"/>
      <c r="O91" s="34"/>
      <c r="P91" s="391"/>
      <c r="Q91" s="392"/>
      <c r="R91" s="392"/>
      <c r="S91" s="392"/>
      <c r="T91" s="392"/>
      <c r="U91" s="392"/>
      <c r="V91" s="392"/>
      <c r="W91" s="392"/>
      <c r="X91" s="392"/>
      <c r="Y91" s="392"/>
      <c r="Z91" s="393"/>
    </row>
    <row r="92" spans="4:26">
      <c r="D92" s="46" t="s">
        <v>306</v>
      </c>
      <c r="E92" s="33"/>
      <c r="F92" s="33"/>
      <c r="G92" s="32" t="s">
        <v>374</v>
      </c>
      <c r="H92" s="34"/>
      <c r="I92" s="32" t="s">
        <v>375</v>
      </c>
      <c r="J92" s="33"/>
      <c r="K92" s="33"/>
      <c r="L92" s="33"/>
      <c r="M92" s="33"/>
      <c r="N92" s="33"/>
      <c r="O92" s="34"/>
      <c r="P92" s="391" t="s">
        <v>376</v>
      </c>
      <c r="Q92" s="392"/>
      <c r="R92" s="392"/>
      <c r="S92" s="392"/>
      <c r="T92" s="392"/>
      <c r="U92" s="392"/>
      <c r="V92" s="392"/>
      <c r="W92" s="392"/>
      <c r="X92" s="392"/>
      <c r="Y92" s="392"/>
      <c r="Z92" s="393"/>
    </row>
    <row r="93" spans="4:26">
      <c r="D93" s="46"/>
      <c r="E93" s="33"/>
      <c r="F93" s="33"/>
      <c r="G93" s="32"/>
      <c r="H93" s="34"/>
      <c r="I93" s="32"/>
      <c r="J93" s="33"/>
      <c r="K93" s="33"/>
      <c r="L93" s="33"/>
      <c r="M93" s="33"/>
      <c r="N93" s="33"/>
      <c r="O93" s="34"/>
      <c r="P93" s="391"/>
      <c r="Q93" s="392"/>
      <c r="R93" s="392"/>
      <c r="S93" s="392"/>
      <c r="T93" s="392"/>
      <c r="U93" s="392"/>
      <c r="V93" s="392"/>
      <c r="W93" s="392"/>
      <c r="X93" s="392"/>
      <c r="Y93" s="392"/>
      <c r="Z93" s="393"/>
    </row>
    <row r="94" spans="4:26">
      <c r="D94" s="46" t="s">
        <v>306</v>
      </c>
      <c r="E94" s="33"/>
      <c r="F94" s="33"/>
      <c r="G94" s="32" t="s">
        <v>377</v>
      </c>
      <c r="H94" s="34"/>
      <c r="I94" s="32" t="s">
        <v>378</v>
      </c>
      <c r="J94" s="33"/>
      <c r="K94" s="33"/>
      <c r="L94" s="33"/>
      <c r="M94" s="33"/>
      <c r="N94" s="33"/>
      <c r="O94" s="34"/>
      <c r="P94" s="391" t="s">
        <v>379</v>
      </c>
      <c r="Q94" s="392"/>
      <c r="R94" s="392"/>
      <c r="S94" s="392"/>
      <c r="T94" s="392"/>
      <c r="U94" s="392"/>
      <c r="V94" s="392"/>
      <c r="W94" s="392"/>
      <c r="X94" s="392"/>
      <c r="Y94" s="392"/>
      <c r="Z94" s="393"/>
    </row>
    <row r="95" spans="4:26">
      <c r="D95" s="46" t="s">
        <v>306</v>
      </c>
      <c r="E95" s="33"/>
      <c r="F95" s="33"/>
      <c r="G95" s="32" t="s">
        <v>380</v>
      </c>
      <c r="H95" s="34"/>
      <c r="I95" s="170" t="s">
        <v>220</v>
      </c>
      <c r="J95" s="170"/>
      <c r="K95" s="170"/>
      <c r="L95" s="170"/>
      <c r="M95" s="170"/>
      <c r="N95" s="170"/>
      <c r="O95" s="171"/>
      <c r="P95" s="179" t="s">
        <v>381</v>
      </c>
      <c r="Q95" s="190"/>
      <c r="R95" s="190"/>
      <c r="S95" s="190"/>
      <c r="T95" s="190"/>
      <c r="U95" s="190"/>
      <c r="V95" s="190"/>
      <c r="W95" s="190"/>
      <c r="X95" s="190"/>
      <c r="Y95" s="190"/>
      <c r="Z95" s="191"/>
    </row>
    <row r="96" spans="4:26">
      <c r="D96" s="46" t="s">
        <v>306</v>
      </c>
      <c r="E96" s="33"/>
      <c r="F96" s="33"/>
      <c r="G96" s="32" t="s">
        <v>382</v>
      </c>
      <c r="H96" s="34"/>
      <c r="I96" s="170" t="s">
        <v>220</v>
      </c>
      <c r="J96" s="170"/>
      <c r="K96" s="170"/>
      <c r="L96" s="170"/>
      <c r="M96" s="170"/>
      <c r="N96" s="170"/>
      <c r="O96" s="171"/>
      <c r="P96" s="179" t="s">
        <v>383</v>
      </c>
      <c r="Q96" s="166"/>
      <c r="R96" s="166"/>
      <c r="S96" s="166"/>
      <c r="T96" s="166"/>
      <c r="U96" s="166"/>
      <c r="V96" s="166"/>
      <c r="W96" s="166"/>
      <c r="X96" s="166"/>
      <c r="Y96" s="166"/>
      <c r="Z96" s="167"/>
    </row>
    <row r="97" spans="3:26">
      <c r="D97" s="46" t="s">
        <v>306</v>
      </c>
      <c r="E97" s="33"/>
      <c r="F97" s="33"/>
      <c r="G97" s="32" t="s">
        <v>384</v>
      </c>
      <c r="H97" s="34"/>
      <c r="I97" s="170" t="s">
        <v>220</v>
      </c>
      <c r="J97" s="170"/>
      <c r="K97" s="170"/>
      <c r="L97" s="170"/>
      <c r="M97" s="170"/>
      <c r="N97" s="170"/>
      <c r="O97" s="171"/>
      <c r="P97" s="179" t="s">
        <v>385</v>
      </c>
      <c r="Q97" s="166"/>
      <c r="R97" s="166"/>
      <c r="S97" s="166"/>
      <c r="T97" s="166"/>
      <c r="U97" s="166"/>
      <c r="V97" s="166"/>
      <c r="W97" s="166"/>
      <c r="X97" s="166"/>
      <c r="Y97" s="166"/>
      <c r="Z97" s="167"/>
    </row>
    <row r="98" spans="3:26">
      <c r="D98" s="46" t="s">
        <v>306</v>
      </c>
      <c r="E98" s="33"/>
      <c r="F98" s="33"/>
      <c r="G98" s="32" t="s">
        <v>386</v>
      </c>
      <c r="H98" s="34"/>
      <c r="I98" s="170" t="s">
        <v>220</v>
      </c>
      <c r="J98" s="170"/>
      <c r="K98" s="170"/>
      <c r="L98" s="170"/>
      <c r="M98" s="170"/>
      <c r="N98" s="170"/>
      <c r="O98" s="171"/>
      <c r="P98" s="179" t="s">
        <v>387</v>
      </c>
      <c r="Q98" s="166"/>
      <c r="R98" s="166"/>
      <c r="S98" s="166"/>
      <c r="T98" s="166"/>
      <c r="U98" s="166"/>
      <c r="V98" s="166"/>
      <c r="W98" s="166"/>
      <c r="X98" s="166"/>
      <c r="Y98" s="166"/>
      <c r="Z98" s="167"/>
    </row>
    <row r="99" spans="3:26">
      <c r="D99" s="46" t="s">
        <v>306</v>
      </c>
      <c r="E99" s="33"/>
      <c r="F99" s="33"/>
      <c r="G99" s="32" t="s">
        <v>388</v>
      </c>
      <c r="H99" s="34"/>
      <c r="I99" s="170" t="s">
        <v>220</v>
      </c>
      <c r="J99" s="170"/>
      <c r="K99" s="170"/>
      <c r="L99" s="170"/>
      <c r="M99" s="170"/>
      <c r="N99" s="170"/>
      <c r="O99" s="171"/>
      <c r="P99" s="179" t="s">
        <v>389</v>
      </c>
      <c r="Q99" s="166"/>
      <c r="R99" s="166"/>
      <c r="S99" s="166"/>
      <c r="T99" s="166"/>
      <c r="U99" s="166"/>
      <c r="V99" s="166"/>
      <c r="W99" s="166"/>
      <c r="X99" s="166"/>
      <c r="Y99" s="166"/>
      <c r="Z99" s="167"/>
    </row>
    <row r="100" spans="3:26">
      <c r="D100" s="46" t="s">
        <v>306</v>
      </c>
      <c r="E100" s="33"/>
      <c r="F100" s="33"/>
      <c r="G100" s="32" t="s">
        <v>390</v>
      </c>
      <c r="H100" s="34"/>
      <c r="I100" s="170" t="s">
        <v>220</v>
      </c>
      <c r="J100" s="170"/>
      <c r="K100" s="170"/>
      <c r="L100" s="170"/>
      <c r="M100" s="170"/>
      <c r="N100" s="170"/>
      <c r="O100" s="171"/>
      <c r="P100" s="179" t="s">
        <v>391</v>
      </c>
      <c r="Q100" s="166"/>
      <c r="R100" s="166"/>
      <c r="S100" s="166"/>
      <c r="T100" s="166"/>
      <c r="U100" s="166"/>
      <c r="V100" s="166"/>
      <c r="W100" s="166"/>
      <c r="X100" s="166"/>
      <c r="Y100" s="166"/>
      <c r="Z100" s="167"/>
    </row>
    <row r="101" spans="3:26">
      <c r="D101" s="46" t="s">
        <v>306</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306</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306</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392</v>
      </c>
      <c r="E104" s="33"/>
      <c r="F104" s="33"/>
      <c r="G104" s="32" t="s">
        <v>393</v>
      </c>
      <c r="H104" s="34"/>
      <c r="I104" s="168" t="s">
        <v>235</v>
      </c>
      <c r="J104" s="168"/>
      <c r="K104" s="168"/>
      <c r="L104" s="168"/>
      <c r="M104" s="168"/>
      <c r="N104" s="168"/>
      <c r="O104" s="169"/>
      <c r="P104" s="32"/>
      <c r="Q104" s="33"/>
      <c r="Z104" s="36"/>
    </row>
    <row r="105" spans="3:26">
      <c r="D105" s="32" t="s">
        <v>392</v>
      </c>
      <c r="E105" s="33"/>
      <c r="F105" s="33"/>
      <c r="G105" s="32" t="s">
        <v>394</v>
      </c>
      <c r="H105" s="34"/>
      <c r="I105" s="388" t="s">
        <v>395</v>
      </c>
      <c r="J105" s="389"/>
      <c r="K105" s="389"/>
      <c r="L105" s="389"/>
      <c r="M105" s="389"/>
      <c r="N105" s="389"/>
      <c r="O105" s="390"/>
      <c r="P105" s="391" t="s">
        <v>396</v>
      </c>
      <c r="Q105" s="392"/>
      <c r="R105" s="392"/>
      <c r="S105" s="392"/>
      <c r="T105" s="392"/>
      <c r="U105" s="392"/>
      <c r="V105" s="392"/>
      <c r="W105" s="392"/>
      <c r="X105" s="392"/>
      <c r="Y105" s="392"/>
      <c r="Z105" s="393"/>
    </row>
    <row r="106" spans="3:26">
      <c r="D106" s="32"/>
      <c r="E106" s="33"/>
      <c r="F106" s="33"/>
      <c r="G106" s="32"/>
      <c r="H106" s="34"/>
      <c r="I106" s="388"/>
      <c r="J106" s="389"/>
      <c r="K106" s="389"/>
      <c r="L106" s="389"/>
      <c r="M106" s="389"/>
      <c r="N106" s="389"/>
      <c r="O106" s="390"/>
      <c r="P106" s="391"/>
      <c r="Q106" s="392"/>
      <c r="R106" s="392"/>
      <c r="S106" s="392"/>
      <c r="T106" s="392"/>
      <c r="U106" s="392"/>
      <c r="V106" s="392"/>
      <c r="W106" s="392"/>
      <c r="X106" s="392"/>
      <c r="Y106" s="392"/>
      <c r="Z106" s="393"/>
    </row>
    <row r="107" spans="3:26">
      <c r="D107" s="32"/>
      <c r="E107" s="33"/>
      <c r="F107" s="33"/>
      <c r="G107" s="32"/>
      <c r="H107" s="34"/>
      <c r="I107" s="388"/>
      <c r="J107" s="389"/>
      <c r="K107" s="389"/>
      <c r="L107" s="389"/>
      <c r="M107" s="389"/>
      <c r="N107" s="389"/>
      <c r="O107" s="390"/>
      <c r="P107" s="391"/>
      <c r="Q107" s="392"/>
      <c r="R107" s="392"/>
      <c r="S107" s="392"/>
      <c r="T107" s="392"/>
      <c r="U107" s="392"/>
      <c r="V107" s="392"/>
      <c r="W107" s="392"/>
      <c r="X107" s="392"/>
      <c r="Y107" s="392"/>
      <c r="Z107" s="393"/>
    </row>
    <row r="108" spans="3:26" ht="15" customHeight="1">
      <c r="C108" s="52"/>
      <c r="D108" s="32" t="s">
        <v>392</v>
      </c>
      <c r="E108" s="33"/>
      <c r="F108" s="33"/>
      <c r="G108" s="32" t="s">
        <v>397</v>
      </c>
      <c r="H108" s="34"/>
      <c r="I108" s="388" t="s">
        <v>398</v>
      </c>
      <c r="J108" s="389"/>
      <c r="K108" s="389"/>
      <c r="L108" s="389"/>
      <c r="M108" s="389"/>
      <c r="N108" s="389"/>
      <c r="O108" s="390"/>
      <c r="P108" s="391" t="s">
        <v>399</v>
      </c>
      <c r="Q108" s="392"/>
      <c r="R108" s="392"/>
      <c r="S108" s="392"/>
      <c r="T108" s="392"/>
      <c r="U108" s="392"/>
      <c r="V108" s="392"/>
      <c r="W108" s="392"/>
      <c r="X108" s="392"/>
      <c r="Y108" s="392"/>
      <c r="Z108" s="393"/>
    </row>
    <row r="109" spans="3:26">
      <c r="C109" s="52"/>
      <c r="D109" s="32"/>
      <c r="E109" s="33"/>
      <c r="F109" s="33"/>
      <c r="G109" s="32"/>
      <c r="H109" s="34"/>
      <c r="I109" s="388"/>
      <c r="J109" s="389"/>
      <c r="K109" s="389"/>
      <c r="L109" s="389"/>
      <c r="M109" s="389"/>
      <c r="N109" s="389"/>
      <c r="O109" s="390"/>
      <c r="P109" s="391"/>
      <c r="Q109" s="392"/>
      <c r="R109" s="392"/>
      <c r="S109" s="392"/>
      <c r="T109" s="392"/>
      <c r="U109" s="392"/>
      <c r="V109" s="392"/>
      <c r="W109" s="392"/>
      <c r="X109" s="392"/>
      <c r="Y109" s="392"/>
      <c r="Z109" s="393"/>
    </row>
    <row r="110" spans="3:26">
      <c r="D110" s="32" t="s">
        <v>392</v>
      </c>
      <c r="E110" s="33"/>
      <c r="F110" s="33"/>
      <c r="G110" s="32" t="s">
        <v>400</v>
      </c>
      <c r="H110" s="34"/>
      <c r="I110" s="33" t="s">
        <v>401</v>
      </c>
      <c r="J110" s="33"/>
      <c r="K110" s="33"/>
      <c r="L110" s="33"/>
      <c r="M110" s="33"/>
      <c r="N110" s="33"/>
      <c r="O110" s="33"/>
      <c r="P110" s="391" t="s">
        <v>402</v>
      </c>
      <c r="Q110" s="392"/>
      <c r="R110" s="392"/>
      <c r="S110" s="392"/>
      <c r="T110" s="392"/>
      <c r="U110" s="392"/>
      <c r="V110" s="392"/>
      <c r="W110" s="392"/>
      <c r="X110" s="392"/>
      <c r="Y110" s="392"/>
      <c r="Z110" s="393"/>
    </row>
    <row r="111" spans="3:26">
      <c r="D111" s="32"/>
      <c r="E111" s="33"/>
      <c r="F111" s="33"/>
      <c r="G111" s="32"/>
      <c r="H111" s="34"/>
      <c r="I111" s="33"/>
      <c r="J111" s="33"/>
      <c r="K111" s="33"/>
      <c r="L111" s="33"/>
      <c r="M111" s="33"/>
      <c r="N111" s="33"/>
      <c r="O111" s="33"/>
      <c r="P111" s="391"/>
      <c r="Q111" s="392"/>
      <c r="R111" s="392"/>
      <c r="S111" s="392"/>
      <c r="T111" s="392"/>
      <c r="U111" s="392"/>
      <c r="V111" s="392"/>
      <c r="W111" s="392"/>
      <c r="X111" s="392"/>
      <c r="Y111" s="392"/>
      <c r="Z111" s="393"/>
    </row>
    <row r="112" spans="3:26">
      <c r="D112" s="41"/>
      <c r="E112" s="42"/>
      <c r="F112" s="42"/>
      <c r="G112" s="41"/>
      <c r="H112" s="43"/>
      <c r="I112" s="42"/>
      <c r="J112" s="42"/>
      <c r="K112" s="42"/>
      <c r="L112" s="42"/>
      <c r="M112" s="42"/>
      <c r="N112" s="42"/>
      <c r="O112" s="42"/>
      <c r="P112" s="394"/>
      <c r="Q112" s="395"/>
      <c r="R112" s="395"/>
      <c r="S112" s="395"/>
      <c r="T112" s="395"/>
      <c r="U112" s="395"/>
      <c r="V112" s="395"/>
      <c r="W112" s="395"/>
      <c r="X112" s="395"/>
      <c r="Y112" s="395"/>
      <c r="Z112" s="396"/>
    </row>
    <row r="113" spans="3:26">
      <c r="D113" s="33" t="s">
        <v>403</v>
      </c>
      <c r="E113" s="33"/>
      <c r="F113" s="33"/>
      <c r="G113" s="33"/>
      <c r="H113" s="33"/>
      <c r="I113" s="33"/>
      <c r="J113" s="33"/>
      <c r="K113" s="33"/>
      <c r="L113" s="33"/>
      <c r="M113" s="33"/>
      <c r="N113" s="33"/>
      <c r="O113" s="33"/>
      <c r="P113" s="54"/>
      <c r="Q113" s="33"/>
    </row>
    <row r="114" spans="3:26">
      <c r="D114" s="183" t="s">
        <v>52</v>
      </c>
      <c r="E114" s="184"/>
      <c r="F114" s="185"/>
      <c r="G114" s="183" t="s">
        <v>404</v>
      </c>
      <c r="H114" s="185"/>
      <c r="I114" s="183" t="s">
        <v>405</v>
      </c>
      <c r="J114" s="184"/>
      <c r="K114" s="184"/>
      <c r="L114" s="184"/>
      <c r="M114" s="184"/>
      <c r="N114" s="184"/>
      <c r="O114" s="185"/>
      <c r="P114" s="186" t="s">
        <v>406</v>
      </c>
      <c r="Q114" s="187"/>
      <c r="R114" s="188"/>
      <c r="S114" s="188"/>
      <c r="T114" s="188"/>
      <c r="U114" s="188"/>
      <c r="V114" s="188"/>
      <c r="W114" s="188"/>
      <c r="X114" s="188"/>
      <c r="Y114" s="188"/>
      <c r="Z114" s="189"/>
    </row>
    <row r="115" spans="3:26">
      <c r="D115" s="32"/>
      <c r="E115" s="33"/>
      <c r="F115" s="34"/>
      <c r="G115" s="32" t="s">
        <v>407</v>
      </c>
      <c r="H115" s="34"/>
      <c r="I115" s="32" t="s">
        <v>408</v>
      </c>
      <c r="J115" s="33"/>
      <c r="K115" s="33"/>
      <c r="L115" s="33"/>
      <c r="M115" s="33"/>
      <c r="N115" s="33"/>
      <c r="O115" s="34"/>
      <c r="P115" s="163" t="s">
        <v>409</v>
      </c>
      <c r="Q115" s="164"/>
      <c r="R115" s="26"/>
      <c r="S115" s="26"/>
      <c r="T115" s="26"/>
      <c r="U115" s="26"/>
      <c r="V115" s="26"/>
      <c r="W115" s="26"/>
      <c r="X115" s="26"/>
      <c r="Y115" s="26"/>
      <c r="Z115" s="165"/>
    </row>
    <row r="116" spans="3:26">
      <c r="D116" s="32"/>
      <c r="E116" s="33"/>
      <c r="F116" s="34"/>
      <c r="G116" s="32" t="s">
        <v>410</v>
      </c>
      <c r="H116" s="34"/>
      <c r="I116" s="32" t="s">
        <v>411</v>
      </c>
      <c r="J116" s="33"/>
      <c r="K116" s="33"/>
      <c r="L116" s="33"/>
      <c r="M116" s="33"/>
      <c r="N116" s="33"/>
      <c r="O116" s="34"/>
      <c r="P116" s="163" t="s">
        <v>412</v>
      </c>
      <c r="Q116" s="164"/>
      <c r="R116" s="26"/>
      <c r="S116" s="26"/>
      <c r="T116" s="26"/>
      <c r="U116" s="26"/>
      <c r="V116" s="26"/>
      <c r="W116" s="26"/>
      <c r="X116" s="26"/>
      <c r="Y116" s="26"/>
      <c r="Z116" s="165"/>
    </row>
    <row r="117" spans="3:26">
      <c r="D117" s="32"/>
      <c r="E117" s="33"/>
      <c r="F117" s="34"/>
      <c r="G117" s="32" t="s">
        <v>410</v>
      </c>
      <c r="H117" s="34"/>
      <c r="I117" s="170" t="s">
        <v>220</v>
      </c>
      <c r="J117" s="170"/>
      <c r="K117" s="170"/>
      <c r="L117" s="170"/>
      <c r="M117" s="170"/>
      <c r="N117" s="170"/>
      <c r="O117" s="171"/>
      <c r="P117" s="163" t="s">
        <v>413</v>
      </c>
      <c r="Q117" s="164"/>
      <c r="R117" s="26"/>
      <c r="S117" s="26"/>
      <c r="T117" s="26"/>
      <c r="U117" s="26"/>
      <c r="V117" s="26"/>
      <c r="W117" s="26"/>
      <c r="X117" s="26"/>
      <c r="Y117" s="26"/>
      <c r="Z117" s="165"/>
    </row>
    <row r="118" spans="3:26">
      <c r="D118" s="32"/>
      <c r="E118" s="33"/>
      <c r="F118" s="34"/>
      <c r="G118" s="32" t="s">
        <v>414</v>
      </c>
      <c r="H118" s="34"/>
      <c r="I118" s="32" t="s">
        <v>415</v>
      </c>
      <c r="J118" s="33"/>
      <c r="K118" s="33"/>
      <c r="L118" s="33"/>
      <c r="M118" s="33"/>
      <c r="N118" s="33"/>
      <c r="O118" s="34"/>
      <c r="P118" s="163" t="s">
        <v>416</v>
      </c>
      <c r="Q118" s="164"/>
      <c r="R118" s="26"/>
      <c r="S118" s="26"/>
      <c r="T118" s="26"/>
      <c r="U118" s="26"/>
      <c r="V118" s="26"/>
      <c r="W118" s="26"/>
      <c r="X118" s="26"/>
      <c r="Y118" s="26"/>
      <c r="Z118" s="165"/>
    </row>
    <row r="119" spans="3:26">
      <c r="D119" s="32"/>
      <c r="E119" s="33"/>
      <c r="F119" s="34"/>
      <c r="G119" s="32" t="s">
        <v>417</v>
      </c>
      <c r="H119" s="34"/>
      <c r="I119" s="32" t="s">
        <v>418</v>
      </c>
      <c r="J119" s="33"/>
      <c r="K119" s="33"/>
      <c r="L119" s="33"/>
      <c r="M119" s="33"/>
      <c r="N119" s="33"/>
      <c r="O119" s="34"/>
      <c r="P119" s="163" t="s">
        <v>419</v>
      </c>
      <c r="Q119" s="164"/>
      <c r="R119" s="26"/>
      <c r="S119" s="26"/>
      <c r="T119" s="26"/>
      <c r="U119" s="26"/>
      <c r="V119" s="26"/>
      <c r="W119" s="26"/>
      <c r="X119" s="26"/>
      <c r="Y119" s="26"/>
      <c r="Z119" s="165"/>
    </row>
    <row r="120" spans="3:26">
      <c r="D120" s="41"/>
      <c r="E120" s="42"/>
      <c r="F120" s="43"/>
      <c r="G120" s="41" t="s">
        <v>420</v>
      </c>
      <c r="H120" s="43"/>
      <c r="I120" s="41" t="s">
        <v>421</v>
      </c>
      <c r="J120" s="42"/>
      <c r="K120" s="42"/>
      <c r="L120" s="42"/>
      <c r="M120" s="42"/>
      <c r="N120" s="42"/>
      <c r="O120" s="43"/>
      <c r="P120" s="173" t="s">
        <v>422</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172</v>
      </c>
      <c r="D123" t="s">
        <v>423</v>
      </c>
    </row>
    <row r="124" spans="3:26">
      <c r="D124" s="27" t="s">
        <v>174</v>
      </c>
      <c r="E124" s="28"/>
      <c r="F124" s="28"/>
      <c r="G124" s="27" t="s">
        <v>175</v>
      </c>
      <c r="H124" s="29"/>
      <c r="I124" s="27" t="s">
        <v>24</v>
      </c>
      <c r="J124" s="28"/>
      <c r="K124" s="28"/>
      <c r="L124" s="28"/>
      <c r="M124" s="28"/>
      <c r="N124" s="28"/>
      <c r="O124" s="29"/>
      <c r="P124" s="27" t="s">
        <v>176</v>
      </c>
      <c r="Q124" s="30"/>
      <c r="R124" s="30"/>
      <c r="S124" s="30"/>
      <c r="T124" s="30"/>
      <c r="U124" s="30"/>
      <c r="V124" s="30"/>
      <c r="W124" s="30"/>
      <c r="X124" s="30"/>
      <c r="Y124" s="30"/>
      <c r="Z124" s="31"/>
    </row>
    <row r="125" spans="3:26">
      <c r="I125" s="33" t="s">
        <v>424</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 ref="AA27:AK27"/>
    <mergeCell ref="I108:O109"/>
    <mergeCell ref="P110:Z112"/>
    <mergeCell ref="I85:O85"/>
    <mergeCell ref="P92:Z93"/>
    <mergeCell ref="P105:Z107"/>
    <mergeCell ref="P108:Z109"/>
    <mergeCell ref="P94:Z94"/>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defaultColWidth="11.42578125" defaultRowHeight="15"/>
  <sheetData>
    <row r="2" spans="2:14" ht="15.75">
      <c r="B2" s="403" t="s">
        <v>425</v>
      </c>
      <c r="C2" s="403"/>
      <c r="D2" s="403"/>
      <c r="E2" s="403"/>
      <c r="F2" s="403"/>
      <c r="G2" s="403"/>
      <c r="H2" s="403"/>
      <c r="I2" s="403"/>
      <c r="J2" s="403"/>
      <c r="K2" s="403"/>
      <c r="L2" s="403"/>
      <c r="M2" s="403"/>
      <c r="N2" s="403"/>
    </row>
    <row r="4" spans="2:14">
      <c r="B4" t="s">
        <v>172</v>
      </c>
    </row>
    <row r="5" spans="2:14">
      <c r="B5" s="80" t="s">
        <v>426</v>
      </c>
    </row>
    <row r="6" spans="2:14">
      <c r="C6" t="s">
        <v>427</v>
      </c>
    </row>
    <row r="7" spans="2:14">
      <c r="D7" t="s">
        <v>428</v>
      </c>
    </row>
    <row r="8" spans="2:14">
      <c r="D8" t="s">
        <v>429</v>
      </c>
    </row>
    <row r="9" spans="2:14">
      <c r="D9" t="s">
        <v>430</v>
      </c>
    </row>
    <row r="10" spans="2:14">
      <c r="D10" t="s">
        <v>431</v>
      </c>
    </row>
    <row r="11" spans="2:14">
      <c r="C11" t="s">
        <v>432</v>
      </c>
    </row>
    <row r="12" spans="2:14">
      <c r="D12" t="s">
        <v>433</v>
      </c>
    </row>
    <row r="13" spans="2:14">
      <c r="C13" t="s">
        <v>434</v>
      </c>
    </row>
    <row r="14" spans="2:14">
      <c r="C14" t="s">
        <v>435</v>
      </c>
    </row>
    <row r="15" spans="2:14">
      <c r="C15" t="s">
        <v>436</v>
      </c>
    </row>
    <row r="16" spans="2:14">
      <c r="C16" t="s">
        <v>437</v>
      </c>
    </row>
    <row r="17" spans="2:3">
      <c r="C17" t="s">
        <v>438</v>
      </c>
    </row>
    <row r="20" spans="2:3">
      <c r="B20" s="80" t="s">
        <v>439</v>
      </c>
    </row>
    <row r="21" spans="2:3">
      <c r="C21" t="s">
        <v>440</v>
      </c>
    </row>
    <row r="22" spans="2:3">
      <c r="C22" s="80" t="s">
        <v>441</v>
      </c>
    </row>
    <row r="23" spans="2:3">
      <c r="C23" t="s">
        <v>442</v>
      </c>
    </row>
    <row r="24" spans="2:3">
      <c r="C24" t="s">
        <v>443</v>
      </c>
    </row>
    <row r="25" spans="2:3">
      <c r="C25" s="80" t="s">
        <v>444</v>
      </c>
    </row>
    <row r="27" spans="2:3">
      <c r="B27" s="80" t="s">
        <v>445</v>
      </c>
    </row>
    <row r="28" spans="2:3">
      <c r="C28" t="s">
        <v>446</v>
      </c>
    </row>
    <row r="29" spans="2:3">
      <c r="C29" t="s">
        <v>447</v>
      </c>
    </row>
    <row r="30" spans="2:3">
      <c r="C30" t="s">
        <v>448</v>
      </c>
    </row>
    <row r="31" spans="2:3">
      <c r="C31" t="s">
        <v>449</v>
      </c>
    </row>
    <row r="33" spans="2:10">
      <c r="B33" s="80" t="s">
        <v>450</v>
      </c>
    </row>
    <row r="34" spans="2:10" ht="15.75" thickBot="1"/>
    <row r="35" spans="2:10" ht="15.75" thickBot="1">
      <c r="B35" s="404" t="s">
        <v>451</v>
      </c>
      <c r="C35" s="405"/>
      <c r="D35" s="405"/>
      <c r="E35" s="405"/>
      <c r="F35" s="405"/>
      <c r="G35" s="405"/>
      <c r="H35" s="405"/>
      <c r="I35" s="405"/>
      <c r="J35" s="406"/>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8BDF4-66DD-4623-B8F1-B53CFCC667ED}"/>
</file>

<file path=customXml/itemProps2.xml><?xml version="1.0" encoding="utf-8"?>
<ds:datastoreItem xmlns:ds="http://schemas.openxmlformats.org/officeDocument/2006/customXml" ds:itemID="{92063BD1-AE5A-4191-9840-AAA0F01D4BCA}"/>
</file>

<file path=customXml/itemProps3.xml><?xml version="1.0" encoding="utf-8"?>
<ds:datastoreItem xmlns:ds="http://schemas.openxmlformats.org/officeDocument/2006/customXml" ds:itemID="{4F56C6A0-485C-4F2D-B98D-FB79FDEB92E9}"/>
</file>

<file path=docProps/app.xml><?xml version="1.0" encoding="utf-8"?>
<Properties xmlns="http://schemas.openxmlformats.org/officeDocument/2006/extended-properties" xmlns:vt="http://schemas.openxmlformats.org/officeDocument/2006/docPropsVTypes">
  <Application>Microsoft Excel Online</Application>
  <Manager/>
  <Company>REGION BRETAGNE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2024-12-19T12:48:20Z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