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DE\EUROPE\FEDER_21-27\2_AAP\351_biodiv_espaces_naturels\Natura 2000\2024_contrats_N2000\"/>
    </mc:Choice>
  </mc:AlternateContent>
  <xr:revisionPtr revIDLastSave="0" documentId="13_ncr:1_{FDA75AAD-5FF2-4C39-929D-784D280B145D}" xr6:coauthVersionLast="47" xr6:coauthVersionMax="47" xr10:uidLastSave="{00000000-0000-0000-0000-000000000000}"/>
  <bookViews>
    <workbookView xWindow="-75" yWindow="-16320" windowWidth="29040" windowHeight="15840" xr2:uid="{88C0B70C-9485-4C7F-A803-ABCF3A463A77}"/>
  </bookViews>
  <sheets>
    <sheet name="Notice" sheetId="13" r:id="rId1"/>
    <sheet name="N03R" sheetId="1" r:id="rId2"/>
    <sheet name="N04R" sheetId="7" r:id="rId3"/>
    <sheet name="N05R" sheetId="8" r:id="rId4"/>
    <sheet name="N24Pi" sheetId="9" r:id="rId5"/>
    <sheet name="N32" sheetId="11" r:id="rId6"/>
    <sheet name="F12" sheetId="12" r:id="rId7"/>
  </sheets>
  <definedNames>
    <definedName name="_xlnm.Print_Area" localSheetId="6">'F12'!$A$1:$E$8</definedName>
    <definedName name="_xlnm.Print_Area" localSheetId="1">N03R!$A$1:$E$18</definedName>
    <definedName name="_xlnm.Print_Area" localSheetId="2">N04R!$A$1:$E$15</definedName>
    <definedName name="_xlnm.Print_Area" localSheetId="3">N05R!$A$1:$E$15</definedName>
    <definedName name="_xlnm.Print_Area" localSheetId="4">N24Pi!$A$1:$E$15</definedName>
    <definedName name="_xlnm.Print_Area" localSheetId="5">'N32'!$A$1:$E$14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2" l="1"/>
  <c r="E10" i="11"/>
  <c r="E8" i="11"/>
  <c r="E11" i="9"/>
  <c r="E10" i="9" l="1"/>
  <c r="E10" i="8"/>
  <c r="E10" i="7"/>
  <c r="E18" i="1"/>
  <c r="E15" i="1"/>
  <c r="E13" i="1"/>
  <c r="E12" i="1"/>
  <c r="E7" i="12"/>
  <c r="E6" i="12"/>
  <c r="E5" i="12"/>
  <c r="E4" i="12"/>
  <c r="E6" i="11"/>
  <c r="E7" i="11"/>
  <c r="E5" i="11"/>
  <c r="E4" i="11"/>
  <c r="E12" i="11"/>
  <c r="E13" i="11" s="1"/>
  <c r="E9" i="9"/>
  <c r="E8" i="9"/>
  <c r="E7" i="9"/>
  <c r="E6" i="9"/>
  <c r="E5" i="9"/>
  <c r="E4" i="9"/>
  <c r="E13" i="9"/>
  <c r="E14" i="9" s="1"/>
  <c r="E8" i="8"/>
  <c r="E7" i="8"/>
  <c r="E5" i="8"/>
  <c r="E4" i="8"/>
  <c r="E13" i="8"/>
  <c r="E14" i="8" s="1"/>
  <c r="E9" i="8"/>
  <c r="E8" i="7"/>
  <c r="E9" i="7"/>
  <c r="E15" i="9" l="1"/>
  <c r="E12" i="8"/>
  <c r="E15" i="8" s="1"/>
  <c r="E14" i="11"/>
  <c r="E4" i="7"/>
  <c r="E6" i="7"/>
  <c r="E5" i="7"/>
  <c r="E13" i="7"/>
  <c r="E14" i="7" s="1"/>
  <c r="E16" i="1"/>
  <c r="E17" i="1" s="1"/>
  <c r="E9" i="1"/>
  <c r="E8" i="1"/>
  <c r="E7" i="1"/>
  <c r="E6" i="1"/>
  <c r="E5" i="1"/>
  <c r="E12" i="7" l="1"/>
  <c r="E15" i="7" s="1"/>
</calcChain>
</file>

<file path=xl/sharedStrings.xml><?xml version="1.0" encoding="utf-8"?>
<sst xmlns="http://schemas.openxmlformats.org/spreadsheetml/2006/main" count="200" uniqueCount="100">
  <si>
    <t>Action N03R</t>
  </si>
  <si>
    <t>(Sp : surface pâturée)</t>
  </si>
  <si>
    <t>Gestion pastorale d’entretien des milieux ouverts 
dans le cadre d’un projet de génie écologique</t>
  </si>
  <si>
    <t>Unité</t>
  </si>
  <si>
    <t xml:space="preserve">Nombre unités </t>
  </si>
  <si>
    <t>Montant total</t>
  </si>
  <si>
    <t>Sp inférieure à 5 hectares</t>
  </si>
  <si>
    <t>Sp supérieure ou égale à 5 hectares et inférieure à 10 hectares</t>
  </si>
  <si>
    <t>Sp supérieure ou égale à 10 hectares et inférieure à 15 hectares </t>
  </si>
  <si>
    <t>Sp supérieure ou égale à 15 hectares et inférieure à 21 hectares </t>
  </si>
  <si>
    <t>Sp supérieure ou égale à 21 hectares</t>
  </si>
  <si>
    <t>Semaine</t>
  </si>
  <si>
    <t>Hectare</t>
  </si>
  <si>
    <t>Engagements obligatoires</t>
  </si>
  <si>
    <t>Engagements optionnels</t>
  </si>
  <si>
    <r>
      <t xml:space="preserve">Pose et dépose des clôtures </t>
    </r>
    <r>
      <rPr>
        <b/>
        <sz val="11"/>
        <color theme="1"/>
        <rFont val="Arial"/>
        <family val="2"/>
      </rPr>
      <t>mobiles</t>
    </r>
  </si>
  <si>
    <t>Gardiennage, déplacement, surveillance du troupeau, clôtures</t>
  </si>
  <si>
    <t>Jour</t>
  </si>
  <si>
    <t>(348 €/Ha) x (nb semaines pâturées/52)</t>
  </si>
  <si>
    <t>50 € par semaine de pâturage et par an</t>
  </si>
  <si>
    <t>78 € par semaine de pâturage et par an</t>
  </si>
  <si>
    <t>108 € par semaine de pâturage et par an</t>
  </si>
  <si>
    <t>138 € par semaine de pâturage et par an</t>
  </si>
  <si>
    <t>Barème</t>
  </si>
  <si>
    <t>360 euros/jour</t>
  </si>
  <si>
    <r>
      <rPr>
        <b/>
        <sz val="11"/>
        <color theme="1"/>
        <rFont val="Arial"/>
        <family val="2"/>
      </rPr>
      <t>N</t>
    </r>
    <r>
      <rPr>
        <sz val="11"/>
        <color theme="1"/>
        <rFont val="Arial"/>
        <family val="2"/>
      </rPr>
      <t xml:space="preserve"> : Nombre d’années d’intervention</t>
    </r>
  </si>
  <si>
    <r>
      <rPr>
        <b/>
        <sz val="11"/>
        <color theme="1"/>
        <rFont val="Arial"/>
        <family val="2"/>
      </rPr>
      <t>A</t>
    </r>
    <r>
      <rPr>
        <sz val="11"/>
        <color theme="1"/>
        <rFont val="Arial"/>
        <family val="2"/>
      </rPr>
      <t xml:space="preserve"> : Total par année</t>
    </r>
  </si>
  <si>
    <t>MONTANT TOTAL ACTION (T+E)</t>
  </si>
  <si>
    <t>Frais de mise en dépôt agréé</t>
  </si>
  <si>
    <r>
      <rPr>
        <b/>
        <sz val="11"/>
        <color theme="1"/>
        <rFont val="Arial"/>
        <family val="2"/>
      </rPr>
      <t>I</t>
    </r>
    <r>
      <rPr>
        <sz val="11"/>
        <color theme="1"/>
        <rFont val="Arial"/>
        <family val="2"/>
      </rPr>
      <t xml:space="preserve"> : Total par intervention (hors études et frais d’expert)</t>
    </r>
  </si>
  <si>
    <t>660 € par hectare par intervention</t>
  </si>
  <si>
    <t>720 € par hectare par intervention</t>
  </si>
  <si>
    <t>600 € par hectare par intervention</t>
  </si>
  <si>
    <t>1200 € par hectare par intervention</t>
  </si>
  <si>
    <t>1080 € par hectare par intervention</t>
  </si>
  <si>
    <t>Notice : renseigner les cases bleutées</t>
  </si>
  <si>
    <t>Action N04R</t>
  </si>
  <si>
    <t>Gestion par une fauche d’entretien des milieux ouverts</t>
  </si>
  <si>
    <t>58 € par hectare par intervention</t>
  </si>
  <si>
    <r>
      <rPr>
        <b/>
        <sz val="11"/>
        <color theme="1"/>
        <rFont val="Arial"/>
        <family val="2"/>
      </rPr>
      <t>N</t>
    </r>
    <r>
      <rPr>
        <sz val="11"/>
        <color theme="1"/>
        <rFont val="Arial"/>
        <family val="2"/>
      </rPr>
      <t xml:space="preserve"> : Nombre d’interventions sur la durée du contrat</t>
    </r>
  </si>
  <si>
    <r>
      <rPr>
        <b/>
        <sz val="11"/>
        <color theme="1"/>
        <rFont val="Arial"/>
        <family val="2"/>
      </rPr>
      <t>T</t>
    </r>
    <r>
      <rPr>
        <sz val="11"/>
        <color theme="1"/>
        <rFont val="Arial"/>
        <family val="2"/>
      </rPr>
      <t xml:space="preserve"> : Total hors études et frais d'expert (I x N)</t>
    </r>
  </si>
  <si>
    <r>
      <rPr>
        <b/>
        <sz val="11"/>
        <color theme="1"/>
        <rFont val="Arial"/>
        <family val="2"/>
      </rPr>
      <t>T</t>
    </r>
    <r>
      <rPr>
        <sz val="11"/>
        <color theme="1"/>
        <rFont val="Arial"/>
        <family val="2"/>
      </rPr>
      <t xml:space="preserve"> : Total hors études et frais d'expert (A x N)</t>
    </r>
  </si>
  <si>
    <r>
      <rPr>
        <b/>
        <sz val="11"/>
        <color theme="1"/>
        <rFont val="Arial"/>
        <family val="2"/>
      </rPr>
      <t>E</t>
    </r>
    <r>
      <rPr>
        <sz val="11"/>
        <color theme="1"/>
        <rFont val="Arial"/>
        <family val="2"/>
      </rPr>
      <t xml:space="preserve"> : Etudes et frais d’expert
</t>
    </r>
    <r>
      <rPr>
        <i/>
        <sz val="10"/>
        <color theme="1"/>
        <rFont val="Arial"/>
        <family val="2"/>
      </rPr>
      <t>Plafonné à 2000 €</t>
    </r>
  </si>
  <si>
    <t>Montant après plafonnement</t>
  </si>
  <si>
    <t>Notice : remplir les cases bleutées</t>
  </si>
  <si>
    <t>120 € par hectare par intervention</t>
  </si>
  <si>
    <t>Action N05R</t>
  </si>
  <si>
    <t>Chantier d’entretien des milieux ouverts par gyrobroyage ou débroussaillage léger</t>
  </si>
  <si>
    <t>Fauche mécanique sur les landes</t>
  </si>
  <si>
    <t>Fauche mécanique sur d'autres habitats agropastoraux</t>
  </si>
  <si>
    <t>Gyrobroyage ou débroussaillage mécanique</t>
  </si>
  <si>
    <t>Gyrobroyage ou débroussaillage manuel</t>
  </si>
  <si>
    <t>Fauche manuelle</t>
  </si>
  <si>
    <t>240 € par hectare par intervention</t>
  </si>
  <si>
    <t>Tronçonnage et bûcheronnage léger</t>
  </si>
  <si>
    <t>180 € par hectare par intervention</t>
  </si>
  <si>
    <t>Exportation des produits de la coupe</t>
  </si>
  <si>
    <t>Action N24Pi</t>
  </si>
  <si>
    <t xml:space="preserve">Travaux de mise en défens et de fermeture ou d’aménagements des accès </t>
  </si>
  <si>
    <t>Fourniture d'équipements (poteaux, grillage, clôture...)</t>
  </si>
  <si>
    <t>Pose de ganivelles</t>
  </si>
  <si>
    <t>Pose de monofil</t>
  </si>
  <si>
    <t>Pose de trifil</t>
  </si>
  <si>
    <t>Pose de plots</t>
  </si>
  <si>
    <t>Pose de grillage</t>
  </si>
  <si>
    <t>Entretien des équipements</t>
  </si>
  <si>
    <t>Mètre linéaire</t>
  </si>
  <si>
    <t>3,00 € par mètre linéaire</t>
  </si>
  <si>
    <t>9,00 € par mètre linéaire</t>
  </si>
  <si>
    <t>7,20 € par mètre linéaire</t>
  </si>
  <si>
    <t>4,20 € par mètre linéaire</t>
  </si>
  <si>
    <t>4,80 € par mètre linéaire</t>
  </si>
  <si>
    <t>Engagement optionnel</t>
  </si>
  <si>
    <r>
      <rPr>
        <b/>
        <sz val="11"/>
        <color theme="1"/>
        <rFont val="Arial"/>
        <family val="2"/>
      </rPr>
      <t>T</t>
    </r>
    <r>
      <rPr>
        <sz val="11"/>
        <color theme="1"/>
        <rFont val="Arial"/>
        <family val="2"/>
      </rPr>
      <t xml:space="preserve"> : Total hors études et frais d'expert</t>
    </r>
  </si>
  <si>
    <t>Ramassage sélectif et manuel des macro-déchets d'origine humaine</t>
  </si>
  <si>
    <t>Accessoires liés à la collecte : gants, sacs biodégradables…</t>
  </si>
  <si>
    <t>Evacuation des déchets</t>
  </si>
  <si>
    <t>6,24 € par mètre linéaire et par intervention</t>
  </si>
  <si>
    <t xml:space="preserve">Protection des laisses de mer </t>
  </si>
  <si>
    <t>Action N32</t>
  </si>
  <si>
    <t>0,24 € par mètre linéaire et par intervention</t>
  </si>
  <si>
    <t>0,48 € par mètre linéaire et par intervention</t>
  </si>
  <si>
    <t>Action F12</t>
  </si>
  <si>
    <t>Dispositifs favorisant le développement de bois sénescents</t>
  </si>
  <si>
    <t>arbre</t>
  </si>
  <si>
    <t>170 € par arbre (département 35)</t>
  </si>
  <si>
    <t>78 € par arbre (départements 22, 29 et 56)</t>
  </si>
  <si>
    <t>91 € par arbre (département 35)</t>
  </si>
  <si>
    <t>65 € par arbre (départements 22, 29 et 56)</t>
  </si>
  <si>
    <t>Chêne (Ø ≥ 50 cm à 1m30 du sol)</t>
  </si>
  <si>
    <t>Hêtre (Ø ≥ 50 cm à 1m30 du sol)</t>
  </si>
  <si>
    <t>MONTANT TOTAL ACTION</t>
  </si>
  <si>
    <t>1,68 € par mètre linéaire</t>
  </si>
  <si>
    <t>0,84 € par mètre linéaire de clôture et par
an</t>
  </si>
  <si>
    <t>Annexe : tableaux de calcul des barèmes</t>
  </si>
  <si>
    <t xml:space="preserve">Notice : </t>
  </si>
  <si>
    <t xml:space="preserve"> -&gt; Montant à reporter à la ligne "prestations" du plan de financement</t>
  </si>
  <si>
    <t xml:space="preserve"> -&gt; Montant à reporter à la ligne "autres dépenses" du plan de financement</t>
  </si>
  <si>
    <t xml:space="preserve"> -&gt; Montant à reporter à la ligne "travaux" du plan de financement</t>
  </si>
  <si>
    <t>Des tableaux de calcul ont été réalisés pour chaque action concernée par des barèmes. Ils permettent de calculer le montant du projet par action en application des barèmes.
Ces tableaux figurent dans les onglets suivants, à raison d'un onglet par action.
Pour chaque action, seules les cases bleutées du tableau doivent être complétées par le demandeur. Les cases bleutées non concernées par le projet peuvent être laissées vides ou complétées par la valeur 0. Les autres cellules ne doivent pas être modifiées.
Suite au remplissage du tableau, les montants calculés devront être reportées par le demandeur dans le plan de financement de la demande de subvention, selon les indications en marge du tableau (texte en rouge).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</si>
</sst>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Arial"/>
      <family val="2"/>
    </font>
    <font>
      <i/>
      <sz val="11"/>
      <color theme="1"/>
      <name val="Arial"/>
      <family val="2"/>
    </font>
    <font>
      <sz val="11"/>
      <color theme="1"/>
      <name val="Arial"/>
      <family val="2"/>
    </font>
    <font>
      <i/>
      <sz val="10"/>
      <color theme="1"/>
      <name val="Arial"/>
      <family val="2"/>
    </font>
    <font>
      <b/>
      <sz val="12"/>
      <color theme="1"/>
      <name val="Calibri"/>
      <family val="2"/>
      <scheme val="minor"/>
    </font>
    <font>
      <b/>
      <u/>
      <sz val="11"/>
      <color theme="1"/>
      <name val="Calibri"/>
      <family val="2"/>
      <scheme val="minor"/>
    </font>
    <font>
      <sz val="11"/>
      <color rgb="FFFF0000"/>
      <name val="Calibri"/>
      <family val="2"/>
      <scheme val="minor"/>
    </font>
    <font>
      <sz val="12"/>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78">
    <xf numFmtId="0" fontId="0" fillId="0" borderId="0" xfId="0"/>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2"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0" xfId="0" applyFont="1" applyFill="1" applyAlignment="1">
      <alignment horizontal="center" vertical="center" wrapText="1"/>
    </xf>
    <xf numFmtId="0" fontId="3" fillId="0" borderId="7" xfId="0" applyFont="1" applyBorder="1" applyAlignment="1">
      <alignment horizontal="left" vertical="center" wrapText="1"/>
    </xf>
    <xf numFmtId="0" fontId="3" fillId="5" borderId="9"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3"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0" borderId="14" xfId="0" applyFont="1" applyBorder="1" applyAlignment="1">
      <alignment horizontal="center" vertical="center"/>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17" xfId="0" applyFont="1" applyBorder="1" applyAlignment="1">
      <alignment horizontal="center" vertical="center"/>
    </xf>
    <xf numFmtId="0" fontId="3" fillId="5" borderId="1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left" vertical="center" wrapText="1"/>
    </xf>
    <xf numFmtId="0" fontId="0" fillId="0" borderId="1" xfId="0" applyBorder="1" applyAlignment="1">
      <alignmen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wrapText="1"/>
    </xf>
    <xf numFmtId="0" fontId="3" fillId="5" borderId="14"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0" xfId="0" applyFont="1"/>
    <xf numFmtId="0" fontId="6" fillId="0" borderId="0" xfId="0" applyFont="1"/>
    <xf numFmtId="0" fontId="7" fillId="0" borderId="0" xfId="0" applyFont="1" applyAlignment="1">
      <alignment vertical="center"/>
    </xf>
    <xf numFmtId="0" fontId="9" fillId="0" borderId="0" xfId="0" applyFont="1"/>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9"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8" fillId="0" borderId="8" xfId="0" applyFont="1" applyBorder="1" applyAlignment="1">
      <alignment horizontal="left" vertical="center" wrapText="1"/>
    </xf>
    <xf numFmtId="0" fontId="8" fillId="0" borderId="21" xfId="0" applyFont="1" applyBorder="1" applyAlignment="1">
      <alignment horizontal="left" vertical="center" wrapText="1"/>
    </xf>
    <xf numFmtId="0" fontId="8" fillId="0" borderId="11"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2" borderId="4"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12F9-FE4E-4557-950C-AA40F4ADE894}">
  <dimension ref="A1:H14"/>
  <sheetViews>
    <sheetView tabSelected="1" workbookViewId="0">
      <selection activeCell="N12" sqref="N12"/>
    </sheetView>
  </sheetViews>
  <sheetFormatPr baseColWidth="10" defaultRowHeight="15" x14ac:dyDescent="0.25"/>
  <sheetData>
    <row r="1" spans="1:8" ht="15.75" x14ac:dyDescent="0.25">
      <c r="A1" s="42" t="s">
        <v>94</v>
      </c>
    </row>
    <row r="3" spans="1:8" ht="15.75" x14ac:dyDescent="0.25">
      <c r="A3" s="45" t="s">
        <v>95</v>
      </c>
    </row>
    <row r="4" spans="1:8" x14ac:dyDescent="0.25">
      <c r="A4" s="43"/>
    </row>
    <row r="5" spans="1:8" x14ac:dyDescent="0.25">
      <c r="A5" s="46" t="s">
        <v>99</v>
      </c>
      <c r="B5" s="47"/>
      <c r="C5" s="47"/>
      <c r="D5" s="47"/>
      <c r="E5" s="47"/>
      <c r="F5" s="47"/>
      <c r="G5" s="47"/>
      <c r="H5" s="48"/>
    </row>
    <row r="6" spans="1:8" x14ac:dyDescent="0.25">
      <c r="A6" s="49"/>
      <c r="B6" s="50"/>
      <c r="C6" s="50"/>
      <c r="D6" s="50"/>
      <c r="E6" s="50"/>
      <c r="F6" s="50"/>
      <c r="G6" s="50"/>
      <c r="H6" s="51"/>
    </row>
    <row r="7" spans="1:8" x14ac:dyDescent="0.25">
      <c r="A7" s="49"/>
      <c r="B7" s="50"/>
      <c r="C7" s="50"/>
      <c r="D7" s="50"/>
      <c r="E7" s="50"/>
      <c r="F7" s="50"/>
      <c r="G7" s="50"/>
      <c r="H7" s="51"/>
    </row>
    <row r="8" spans="1:8" x14ac:dyDescent="0.25">
      <c r="A8" s="49"/>
      <c r="B8" s="50"/>
      <c r="C8" s="50"/>
      <c r="D8" s="50"/>
      <c r="E8" s="50"/>
      <c r="F8" s="50"/>
      <c r="G8" s="50"/>
      <c r="H8" s="51"/>
    </row>
    <row r="9" spans="1:8" x14ac:dyDescent="0.25">
      <c r="A9" s="49"/>
      <c r="B9" s="50"/>
      <c r="C9" s="50"/>
      <c r="D9" s="50"/>
      <c r="E9" s="50"/>
      <c r="F9" s="50"/>
      <c r="G9" s="50"/>
      <c r="H9" s="51"/>
    </row>
    <row r="10" spans="1:8" x14ac:dyDescent="0.25">
      <c r="A10" s="49"/>
      <c r="B10" s="50"/>
      <c r="C10" s="50"/>
      <c r="D10" s="50"/>
      <c r="E10" s="50"/>
      <c r="F10" s="50"/>
      <c r="G10" s="50"/>
      <c r="H10" s="51"/>
    </row>
    <row r="11" spans="1:8" x14ac:dyDescent="0.25">
      <c r="A11" s="49"/>
      <c r="B11" s="50"/>
      <c r="C11" s="50"/>
      <c r="D11" s="50"/>
      <c r="E11" s="50"/>
      <c r="F11" s="50"/>
      <c r="G11" s="50"/>
      <c r="H11" s="51"/>
    </row>
    <row r="12" spans="1:8" x14ac:dyDescent="0.25">
      <c r="A12" s="49"/>
      <c r="B12" s="50"/>
      <c r="C12" s="50"/>
      <c r="D12" s="50"/>
      <c r="E12" s="50"/>
      <c r="F12" s="50"/>
      <c r="G12" s="50"/>
      <c r="H12" s="51"/>
    </row>
    <row r="13" spans="1:8" x14ac:dyDescent="0.25">
      <c r="A13" s="49"/>
      <c r="B13" s="50"/>
      <c r="C13" s="50"/>
      <c r="D13" s="50"/>
      <c r="E13" s="50"/>
      <c r="F13" s="50"/>
      <c r="G13" s="50"/>
      <c r="H13" s="51"/>
    </row>
    <row r="14" spans="1:8" ht="18" customHeight="1" x14ac:dyDescent="0.25">
      <c r="A14" s="52"/>
      <c r="B14" s="53"/>
      <c r="C14" s="53"/>
      <c r="D14" s="53"/>
      <c r="E14" s="53"/>
      <c r="F14" s="53"/>
      <c r="G14" s="53"/>
      <c r="H14" s="54"/>
    </row>
  </sheetData>
  <mergeCells count="1">
    <mergeCell ref="A5:H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93A57-40CC-4ED7-A7A7-603163647C81}">
  <sheetPr>
    <pageSetUpPr fitToPage="1"/>
  </sheetPr>
  <dimension ref="A1:F20"/>
  <sheetViews>
    <sheetView topLeftCell="A2" zoomScaleNormal="100" workbookViewId="0">
      <selection activeCell="F15" sqref="F15"/>
    </sheetView>
  </sheetViews>
  <sheetFormatPr baseColWidth="10" defaultRowHeight="15" x14ac:dyDescent="0.25"/>
  <cols>
    <col min="1" max="1" width="40.7109375" style="1" customWidth="1"/>
    <col min="2" max="2" width="42.7109375" style="1" customWidth="1"/>
    <col min="3" max="5" width="18.7109375" style="1" customWidth="1"/>
    <col min="6" max="16384" width="11.42578125" style="1"/>
  </cols>
  <sheetData>
    <row r="1" spans="1:6" ht="34.5" customHeight="1" x14ac:dyDescent="0.25">
      <c r="A1" s="71" t="s">
        <v>0</v>
      </c>
      <c r="B1" s="55" t="s">
        <v>2</v>
      </c>
      <c r="C1" s="56"/>
      <c r="D1" s="56"/>
      <c r="E1" s="57"/>
    </row>
    <row r="2" spans="1:6" ht="21" customHeight="1" x14ac:dyDescent="0.25">
      <c r="A2" s="71"/>
      <c r="B2" s="2" t="s">
        <v>23</v>
      </c>
      <c r="C2" s="2" t="s">
        <v>4</v>
      </c>
      <c r="D2" s="2" t="s">
        <v>3</v>
      </c>
      <c r="E2" s="2" t="s">
        <v>5</v>
      </c>
    </row>
    <row r="3" spans="1:6" ht="16.5" customHeight="1" x14ac:dyDescent="0.25">
      <c r="A3" s="72" t="s">
        <v>13</v>
      </c>
      <c r="B3" s="72"/>
      <c r="C3" s="72"/>
      <c r="D3" s="72"/>
      <c r="E3" s="72"/>
    </row>
    <row r="4" spans="1:6" ht="21" customHeight="1" x14ac:dyDescent="0.25">
      <c r="A4" s="64" t="s">
        <v>16</v>
      </c>
      <c r="B4" s="64"/>
      <c r="C4" s="64"/>
      <c r="D4" s="64"/>
      <c r="E4" s="64"/>
    </row>
    <row r="5" spans="1:6" ht="30" customHeight="1" x14ac:dyDescent="0.25">
      <c r="A5" s="7" t="s">
        <v>6</v>
      </c>
      <c r="B5" s="2" t="s">
        <v>19</v>
      </c>
      <c r="C5" s="9"/>
      <c r="D5" s="2" t="s">
        <v>11</v>
      </c>
      <c r="E5" s="5">
        <f>50*C5</f>
        <v>0</v>
      </c>
    </row>
    <row r="6" spans="1:6" ht="30" customHeight="1" x14ac:dyDescent="0.25">
      <c r="A6" s="7" t="s">
        <v>7</v>
      </c>
      <c r="B6" s="2" t="s">
        <v>20</v>
      </c>
      <c r="C6" s="9"/>
      <c r="D6" s="2" t="s">
        <v>11</v>
      </c>
      <c r="E6" s="5">
        <f>78*C6</f>
        <v>0</v>
      </c>
    </row>
    <row r="7" spans="1:6" ht="30" customHeight="1" x14ac:dyDescent="0.25">
      <c r="A7" s="7" t="s">
        <v>8</v>
      </c>
      <c r="B7" s="2" t="s">
        <v>21</v>
      </c>
      <c r="C7" s="9"/>
      <c r="D7" s="2" t="s">
        <v>11</v>
      </c>
      <c r="E7" s="5">
        <f>108*C7</f>
        <v>0</v>
      </c>
    </row>
    <row r="8" spans="1:6" ht="30" customHeight="1" x14ac:dyDescent="0.25">
      <c r="A8" s="7" t="s">
        <v>9</v>
      </c>
      <c r="B8" s="2" t="s">
        <v>22</v>
      </c>
      <c r="C8" s="9"/>
      <c r="D8" s="2" t="s">
        <v>11</v>
      </c>
      <c r="E8" s="5">
        <f>138*C8</f>
        <v>0</v>
      </c>
    </row>
    <row r="9" spans="1:6" ht="30" customHeight="1" x14ac:dyDescent="0.25">
      <c r="A9" s="65" t="s">
        <v>10</v>
      </c>
      <c r="B9" s="67" t="s">
        <v>18</v>
      </c>
      <c r="C9" s="9"/>
      <c r="D9" s="2" t="s">
        <v>12</v>
      </c>
      <c r="E9" s="69">
        <f>(348*C9)*(C10/52)</f>
        <v>0</v>
      </c>
    </row>
    <row r="10" spans="1:6" ht="30" customHeight="1" x14ac:dyDescent="0.25">
      <c r="A10" s="66"/>
      <c r="B10" s="68"/>
      <c r="C10" s="9"/>
      <c r="D10" s="2" t="s">
        <v>11</v>
      </c>
      <c r="E10" s="70"/>
    </row>
    <row r="11" spans="1:6" ht="16.5" customHeight="1" x14ac:dyDescent="0.25">
      <c r="A11" s="72" t="s">
        <v>14</v>
      </c>
      <c r="B11" s="72"/>
      <c r="C11" s="72"/>
      <c r="D11" s="72"/>
      <c r="E11" s="72"/>
    </row>
    <row r="12" spans="1:6" ht="30" customHeight="1" x14ac:dyDescent="0.25">
      <c r="A12" s="3" t="s">
        <v>15</v>
      </c>
      <c r="B12" s="4" t="s">
        <v>93</v>
      </c>
      <c r="C12" s="9"/>
      <c r="D12" s="2" t="s">
        <v>66</v>
      </c>
      <c r="E12" s="5">
        <f>0.84*C12</f>
        <v>0</v>
      </c>
    </row>
    <row r="13" spans="1:6" ht="21" customHeight="1" x14ac:dyDescent="0.25">
      <c r="A13" s="61" t="s">
        <v>26</v>
      </c>
      <c r="B13" s="62"/>
      <c r="C13" s="62"/>
      <c r="D13" s="63"/>
      <c r="E13" s="5">
        <f>E5+E6+E7+E8+E9+E12</f>
        <v>0</v>
      </c>
    </row>
    <row r="14" spans="1:6" ht="21" customHeight="1" x14ac:dyDescent="0.25">
      <c r="A14" s="61" t="s">
        <v>25</v>
      </c>
      <c r="B14" s="62"/>
      <c r="C14" s="62"/>
      <c r="D14" s="63"/>
      <c r="E14" s="9"/>
    </row>
    <row r="15" spans="1:6" ht="21" customHeight="1" x14ac:dyDescent="0.25">
      <c r="A15" s="61" t="s">
        <v>41</v>
      </c>
      <c r="B15" s="62"/>
      <c r="C15" s="62"/>
      <c r="D15" s="63"/>
      <c r="E15" s="5">
        <f>E13*E14</f>
        <v>0</v>
      </c>
      <c r="F15" s="44" t="s">
        <v>97</v>
      </c>
    </row>
    <row r="16" spans="1:6" ht="30" customHeight="1" x14ac:dyDescent="0.25">
      <c r="A16" s="73" t="s">
        <v>42</v>
      </c>
      <c r="B16" s="2" t="s">
        <v>24</v>
      </c>
      <c r="C16" s="9"/>
      <c r="D16" s="2" t="s">
        <v>17</v>
      </c>
      <c r="E16" s="5">
        <f>360*C16</f>
        <v>0</v>
      </c>
    </row>
    <row r="17" spans="1:6" ht="21" customHeight="1" x14ac:dyDescent="0.25">
      <c r="A17" s="74"/>
      <c r="B17" s="75" t="s">
        <v>43</v>
      </c>
      <c r="C17" s="76"/>
      <c r="D17" s="77"/>
      <c r="E17" s="5">
        <f>IF(E16&lt;2000,E16,2000)</f>
        <v>0</v>
      </c>
      <c r="F17" s="44" t="s">
        <v>96</v>
      </c>
    </row>
    <row r="18" spans="1:6" ht="21" customHeight="1" x14ac:dyDescent="0.25">
      <c r="A18" s="58" t="s">
        <v>27</v>
      </c>
      <c r="B18" s="59"/>
      <c r="C18" s="59"/>
      <c r="D18" s="60"/>
      <c r="E18" s="6">
        <f>E15+E17</f>
        <v>0</v>
      </c>
      <c r="F18" s="44"/>
    </row>
    <row r="19" spans="1:6" x14ac:dyDescent="0.25">
      <c r="A19" s="1" t="s">
        <v>35</v>
      </c>
    </row>
    <row r="20" spans="1:6" x14ac:dyDescent="0.25">
      <c r="A20" s="1" t="s">
        <v>1</v>
      </c>
    </row>
  </sheetData>
  <mergeCells count="14">
    <mergeCell ref="B1:E1"/>
    <mergeCell ref="A18:D18"/>
    <mergeCell ref="A15:D15"/>
    <mergeCell ref="A4:E4"/>
    <mergeCell ref="A9:A10"/>
    <mergeCell ref="B9:B10"/>
    <mergeCell ref="E9:E10"/>
    <mergeCell ref="A13:D13"/>
    <mergeCell ref="A1:A2"/>
    <mergeCell ref="A3:E3"/>
    <mergeCell ref="A11:E11"/>
    <mergeCell ref="A14:D14"/>
    <mergeCell ref="A16:A17"/>
    <mergeCell ref="B17:D17"/>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45FA-71CC-4B3C-80E8-DEB37999D005}">
  <sheetPr>
    <pageSetUpPr fitToPage="1"/>
  </sheetPr>
  <dimension ref="A1:F16"/>
  <sheetViews>
    <sheetView zoomScaleNormal="100" workbookViewId="0">
      <selection activeCell="F12" sqref="F12"/>
    </sheetView>
  </sheetViews>
  <sheetFormatPr baseColWidth="10" defaultRowHeight="15" x14ac:dyDescent="0.25"/>
  <cols>
    <col min="1" max="1" width="44.5703125" style="1" customWidth="1"/>
    <col min="2" max="2" width="42.7109375" style="1" customWidth="1"/>
    <col min="3" max="5" width="18.7109375" style="1" customWidth="1"/>
    <col min="6" max="16384" width="11.42578125" style="1"/>
  </cols>
  <sheetData>
    <row r="1" spans="1:6" ht="34.5" customHeight="1" x14ac:dyDescent="0.25">
      <c r="A1" s="71" t="s">
        <v>36</v>
      </c>
      <c r="B1" s="55" t="s">
        <v>37</v>
      </c>
      <c r="C1" s="56"/>
      <c r="D1" s="56"/>
      <c r="E1" s="57"/>
    </row>
    <row r="2" spans="1:6" ht="21" customHeight="1" x14ac:dyDescent="0.25">
      <c r="A2" s="71"/>
      <c r="B2" s="2" t="s">
        <v>23</v>
      </c>
      <c r="C2" s="2" t="s">
        <v>4</v>
      </c>
      <c r="D2" s="2" t="s">
        <v>3</v>
      </c>
      <c r="E2" s="2" t="s">
        <v>5</v>
      </c>
    </row>
    <row r="3" spans="1:6" ht="16.5" customHeight="1" x14ac:dyDescent="0.25">
      <c r="A3" s="72" t="s">
        <v>13</v>
      </c>
      <c r="B3" s="72"/>
      <c r="C3" s="72"/>
      <c r="D3" s="72"/>
      <c r="E3" s="72"/>
    </row>
    <row r="4" spans="1:6" ht="30" customHeight="1" x14ac:dyDescent="0.25">
      <c r="A4" s="8" t="s">
        <v>48</v>
      </c>
      <c r="B4" s="2" t="s">
        <v>30</v>
      </c>
      <c r="C4" s="9"/>
      <c r="D4" s="2" t="s">
        <v>12</v>
      </c>
      <c r="E4" s="5">
        <f>660*C4</f>
        <v>0</v>
      </c>
    </row>
    <row r="5" spans="1:6" ht="30" customHeight="1" x14ac:dyDescent="0.25">
      <c r="A5" s="8" t="s">
        <v>49</v>
      </c>
      <c r="B5" s="2" t="s">
        <v>32</v>
      </c>
      <c r="C5" s="9"/>
      <c r="D5" s="2" t="s">
        <v>12</v>
      </c>
      <c r="E5" s="5">
        <f>600*C5</f>
        <v>0</v>
      </c>
    </row>
    <row r="6" spans="1:6" ht="30" customHeight="1" x14ac:dyDescent="0.25">
      <c r="A6" s="8" t="s">
        <v>52</v>
      </c>
      <c r="B6" s="2" t="s">
        <v>34</v>
      </c>
      <c r="C6" s="9"/>
      <c r="D6" s="2" t="s">
        <v>12</v>
      </c>
      <c r="E6" s="5">
        <f>1080*C6</f>
        <v>0</v>
      </c>
    </row>
    <row r="7" spans="1:6" ht="16.5" customHeight="1" x14ac:dyDescent="0.25">
      <c r="A7" s="72" t="s">
        <v>14</v>
      </c>
      <c r="B7" s="72"/>
      <c r="C7" s="72"/>
      <c r="D7" s="72"/>
      <c r="E7" s="72"/>
    </row>
    <row r="8" spans="1:6" ht="30" customHeight="1" x14ac:dyDescent="0.25">
      <c r="A8" s="3" t="s">
        <v>56</v>
      </c>
      <c r="B8" s="4" t="s">
        <v>45</v>
      </c>
      <c r="C8" s="9"/>
      <c r="D8" s="2" t="s">
        <v>12</v>
      </c>
      <c r="E8" s="5">
        <f>120*C8</f>
        <v>0</v>
      </c>
    </row>
    <row r="9" spans="1:6" ht="30" customHeight="1" x14ac:dyDescent="0.25">
      <c r="A9" s="3" t="s">
        <v>28</v>
      </c>
      <c r="B9" s="4" t="s">
        <v>38</v>
      </c>
      <c r="C9" s="9"/>
      <c r="D9" s="2" t="s">
        <v>12</v>
      </c>
      <c r="E9" s="5">
        <f>58*C9</f>
        <v>0</v>
      </c>
    </row>
    <row r="10" spans="1:6" ht="21" customHeight="1" x14ac:dyDescent="0.25">
      <c r="A10" s="61" t="s">
        <v>29</v>
      </c>
      <c r="B10" s="62"/>
      <c r="C10" s="62"/>
      <c r="D10" s="63"/>
      <c r="E10" s="5">
        <f>E4+E5+E6+E8+E9</f>
        <v>0</v>
      </c>
    </row>
    <row r="11" spans="1:6" ht="21" customHeight="1" x14ac:dyDescent="0.25">
      <c r="A11" s="61" t="s">
        <v>39</v>
      </c>
      <c r="B11" s="62"/>
      <c r="C11" s="62"/>
      <c r="D11" s="63"/>
      <c r="E11" s="9"/>
    </row>
    <row r="12" spans="1:6" ht="21" customHeight="1" x14ac:dyDescent="0.25">
      <c r="A12" s="61" t="s">
        <v>40</v>
      </c>
      <c r="B12" s="62"/>
      <c r="C12" s="62"/>
      <c r="D12" s="63"/>
      <c r="E12" s="5">
        <f>E10*E11</f>
        <v>0</v>
      </c>
      <c r="F12" s="44" t="s">
        <v>98</v>
      </c>
    </row>
    <row r="13" spans="1:6" ht="30" customHeight="1" x14ac:dyDescent="0.25">
      <c r="A13" s="64" t="s">
        <v>42</v>
      </c>
      <c r="B13" s="2" t="s">
        <v>24</v>
      </c>
      <c r="C13" s="9"/>
      <c r="D13" s="2" t="s">
        <v>17</v>
      </c>
      <c r="E13" s="5">
        <f>360*C13</f>
        <v>0</v>
      </c>
    </row>
    <row r="14" spans="1:6" ht="21" customHeight="1" x14ac:dyDescent="0.25">
      <c r="A14" s="64"/>
      <c r="B14" s="75" t="s">
        <v>43</v>
      </c>
      <c r="C14" s="76"/>
      <c r="D14" s="77"/>
      <c r="E14" s="5">
        <f>IF(E13&lt;2000,E13,2000)</f>
        <v>0</v>
      </c>
      <c r="F14" s="44" t="s">
        <v>96</v>
      </c>
    </row>
    <row r="15" spans="1:6" ht="21" customHeight="1" x14ac:dyDescent="0.25">
      <c r="A15" s="58" t="s">
        <v>27</v>
      </c>
      <c r="B15" s="59"/>
      <c r="C15" s="59"/>
      <c r="D15" s="60"/>
      <c r="E15" s="6">
        <f>E12+E14</f>
        <v>0</v>
      </c>
      <c r="F15" s="44"/>
    </row>
    <row r="16" spans="1:6" x14ac:dyDescent="0.25">
      <c r="A16" s="1" t="s">
        <v>44</v>
      </c>
    </row>
  </sheetData>
  <mergeCells count="10">
    <mergeCell ref="A15:D15"/>
    <mergeCell ref="A12:D12"/>
    <mergeCell ref="A1:A2"/>
    <mergeCell ref="B1:E1"/>
    <mergeCell ref="A3:E3"/>
    <mergeCell ref="A7:E7"/>
    <mergeCell ref="A10:D10"/>
    <mergeCell ref="A11:D11"/>
    <mergeCell ref="A13:A14"/>
    <mergeCell ref="B14:D14"/>
  </mergeCells>
  <pageMargins left="0.70866141732283472" right="0.70866141732283472" top="0.74803149606299213" bottom="0.74803149606299213"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32039-0E96-4362-89AB-4BFD44FD8D9B}">
  <sheetPr>
    <pageSetUpPr fitToPage="1"/>
  </sheetPr>
  <dimension ref="A1:F16"/>
  <sheetViews>
    <sheetView zoomScaleNormal="100" workbookViewId="0">
      <selection activeCell="F17" sqref="F17"/>
    </sheetView>
  </sheetViews>
  <sheetFormatPr baseColWidth="10" defaultRowHeight="15" x14ac:dyDescent="0.25"/>
  <cols>
    <col min="1" max="1" width="44.5703125" style="1" customWidth="1"/>
    <col min="2" max="2" width="42.7109375" style="1" customWidth="1"/>
    <col min="3" max="5" width="18.7109375" style="1" customWidth="1"/>
    <col min="6" max="16384" width="11.42578125" style="1"/>
  </cols>
  <sheetData>
    <row r="1" spans="1:6" ht="34.5" customHeight="1" x14ac:dyDescent="0.25">
      <c r="A1" s="71" t="s">
        <v>46</v>
      </c>
      <c r="B1" s="55" t="s">
        <v>47</v>
      </c>
      <c r="C1" s="56"/>
      <c r="D1" s="56"/>
      <c r="E1" s="57"/>
    </row>
    <row r="2" spans="1:6" ht="21" customHeight="1" x14ac:dyDescent="0.25">
      <c r="A2" s="71"/>
      <c r="B2" s="2" t="s">
        <v>23</v>
      </c>
      <c r="C2" s="2" t="s">
        <v>4</v>
      </c>
      <c r="D2" s="2" t="s">
        <v>3</v>
      </c>
      <c r="E2" s="2" t="s">
        <v>5</v>
      </c>
    </row>
    <row r="3" spans="1:6" ht="16.5" customHeight="1" x14ac:dyDescent="0.25">
      <c r="A3" s="72" t="s">
        <v>13</v>
      </c>
      <c r="B3" s="72"/>
      <c r="C3" s="72"/>
      <c r="D3" s="72"/>
      <c r="E3" s="72"/>
    </row>
    <row r="4" spans="1:6" ht="30" customHeight="1" x14ac:dyDescent="0.25">
      <c r="A4" s="8" t="s">
        <v>50</v>
      </c>
      <c r="B4" s="2" t="s">
        <v>31</v>
      </c>
      <c r="C4" s="9"/>
      <c r="D4" s="2" t="s">
        <v>12</v>
      </c>
      <c r="E4" s="5">
        <f>720*C4</f>
        <v>0</v>
      </c>
    </row>
    <row r="5" spans="1:6" ht="30" customHeight="1" x14ac:dyDescent="0.25">
      <c r="A5" s="8" t="s">
        <v>51</v>
      </c>
      <c r="B5" s="2" t="s">
        <v>33</v>
      </c>
      <c r="C5" s="9"/>
      <c r="D5" s="2" t="s">
        <v>12</v>
      </c>
      <c r="E5" s="5">
        <f>1200*C5</f>
        <v>0</v>
      </c>
    </row>
    <row r="6" spans="1:6" ht="16.5" customHeight="1" x14ac:dyDescent="0.25">
      <c r="A6" s="72" t="s">
        <v>14</v>
      </c>
      <c r="B6" s="72"/>
      <c r="C6" s="72"/>
      <c r="D6" s="72"/>
      <c r="E6" s="72"/>
    </row>
    <row r="7" spans="1:6" ht="30" customHeight="1" x14ac:dyDescent="0.25">
      <c r="A7" s="3" t="s">
        <v>54</v>
      </c>
      <c r="B7" s="4" t="s">
        <v>55</v>
      </c>
      <c r="C7" s="9"/>
      <c r="D7" s="2" t="s">
        <v>12</v>
      </c>
      <c r="E7" s="5">
        <f>180*C7</f>
        <v>0</v>
      </c>
    </row>
    <row r="8" spans="1:6" ht="30" customHeight="1" x14ac:dyDescent="0.25">
      <c r="A8" s="3" t="s">
        <v>56</v>
      </c>
      <c r="B8" s="4" t="s">
        <v>53</v>
      </c>
      <c r="C8" s="9"/>
      <c r="D8" s="2" t="s">
        <v>12</v>
      </c>
      <c r="E8" s="5">
        <f>240*C8</f>
        <v>0</v>
      </c>
    </row>
    <row r="9" spans="1:6" ht="30" customHeight="1" x14ac:dyDescent="0.25">
      <c r="A9" s="3" t="s">
        <v>28</v>
      </c>
      <c r="B9" s="4" t="s">
        <v>38</v>
      </c>
      <c r="C9" s="9"/>
      <c r="D9" s="2" t="s">
        <v>12</v>
      </c>
      <c r="E9" s="5">
        <f>58*C9</f>
        <v>0</v>
      </c>
    </row>
    <row r="10" spans="1:6" ht="21" customHeight="1" x14ac:dyDescent="0.25">
      <c r="A10" s="61" t="s">
        <v>29</v>
      </c>
      <c r="B10" s="62"/>
      <c r="C10" s="62"/>
      <c r="D10" s="63"/>
      <c r="E10" s="5">
        <f>E4+E5+E7+E8+E9</f>
        <v>0</v>
      </c>
    </row>
    <row r="11" spans="1:6" ht="21" customHeight="1" x14ac:dyDescent="0.25">
      <c r="A11" s="61" t="s">
        <v>39</v>
      </c>
      <c r="B11" s="62"/>
      <c r="C11" s="62"/>
      <c r="D11" s="63"/>
      <c r="E11" s="9"/>
    </row>
    <row r="12" spans="1:6" ht="21" customHeight="1" x14ac:dyDescent="0.25">
      <c r="A12" s="61" t="s">
        <v>40</v>
      </c>
      <c r="B12" s="62"/>
      <c r="C12" s="62"/>
      <c r="D12" s="63"/>
      <c r="E12" s="5">
        <f>E10*E11</f>
        <v>0</v>
      </c>
      <c r="F12" s="44" t="s">
        <v>98</v>
      </c>
    </row>
    <row r="13" spans="1:6" ht="30" customHeight="1" x14ac:dyDescent="0.25">
      <c r="A13" s="64" t="s">
        <v>42</v>
      </c>
      <c r="B13" s="2" t="s">
        <v>24</v>
      </c>
      <c r="C13" s="9"/>
      <c r="D13" s="2" t="s">
        <v>17</v>
      </c>
      <c r="E13" s="5">
        <f>360*C13</f>
        <v>0</v>
      </c>
    </row>
    <row r="14" spans="1:6" ht="21" customHeight="1" x14ac:dyDescent="0.25">
      <c r="A14" s="64"/>
      <c r="B14" s="75" t="s">
        <v>43</v>
      </c>
      <c r="C14" s="76"/>
      <c r="D14" s="77"/>
      <c r="E14" s="5">
        <f>IF(E13&lt;2000,E13,2000)</f>
        <v>0</v>
      </c>
      <c r="F14" s="44" t="s">
        <v>96</v>
      </c>
    </row>
    <row r="15" spans="1:6" ht="21" customHeight="1" x14ac:dyDescent="0.25">
      <c r="A15" s="58" t="s">
        <v>27</v>
      </c>
      <c r="B15" s="59"/>
      <c r="C15" s="59"/>
      <c r="D15" s="60"/>
      <c r="E15" s="6">
        <f>E12+E14</f>
        <v>0</v>
      </c>
      <c r="F15" s="44"/>
    </row>
    <row r="16" spans="1:6" x14ac:dyDescent="0.25">
      <c r="A16" s="1" t="s">
        <v>44</v>
      </c>
    </row>
  </sheetData>
  <mergeCells count="10">
    <mergeCell ref="A12:D12"/>
    <mergeCell ref="A13:A14"/>
    <mergeCell ref="B14:D14"/>
    <mergeCell ref="A15:D15"/>
    <mergeCell ref="A1:A2"/>
    <mergeCell ref="B1:E1"/>
    <mergeCell ref="A3:E3"/>
    <mergeCell ref="A6:E6"/>
    <mergeCell ref="A10:D10"/>
    <mergeCell ref="A11:D11"/>
  </mergeCells>
  <pageMargins left="0.70866141732283472" right="0.70866141732283472" top="0.74803149606299213" bottom="0.74803149606299213"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2377-C047-4334-8F43-0C74410EBB49}">
  <sheetPr>
    <pageSetUpPr fitToPage="1"/>
  </sheetPr>
  <dimension ref="A1:K16"/>
  <sheetViews>
    <sheetView zoomScaleNormal="100" workbookViewId="0">
      <selection activeCell="F17" sqref="F17"/>
    </sheetView>
  </sheetViews>
  <sheetFormatPr baseColWidth="10" defaultRowHeight="15" x14ac:dyDescent="0.25"/>
  <cols>
    <col min="1" max="1" width="44.5703125" style="1" customWidth="1"/>
    <col min="2" max="2" width="42.7109375" style="1" customWidth="1"/>
    <col min="3" max="5" width="18.7109375" style="1" customWidth="1"/>
    <col min="6" max="16384" width="11.42578125" style="1"/>
  </cols>
  <sheetData>
    <row r="1" spans="1:11" ht="34.5" customHeight="1" x14ac:dyDescent="0.25">
      <c r="A1" s="71" t="s">
        <v>57</v>
      </c>
      <c r="B1" s="55" t="s">
        <v>58</v>
      </c>
      <c r="C1" s="56"/>
      <c r="D1" s="56"/>
      <c r="E1" s="57"/>
    </row>
    <row r="2" spans="1:11" ht="21" customHeight="1" x14ac:dyDescent="0.25">
      <c r="A2" s="71"/>
      <c r="B2" s="2" t="s">
        <v>23</v>
      </c>
      <c r="C2" s="2" t="s">
        <v>4</v>
      </c>
      <c r="D2" s="2" t="s">
        <v>3</v>
      </c>
      <c r="E2" s="2" t="s">
        <v>5</v>
      </c>
    </row>
    <row r="3" spans="1:11" ht="16.5" customHeight="1" x14ac:dyDescent="0.25">
      <c r="A3" s="72" t="s">
        <v>13</v>
      </c>
      <c r="B3" s="72"/>
      <c r="C3" s="72"/>
      <c r="D3" s="72"/>
      <c r="E3" s="72"/>
    </row>
    <row r="4" spans="1:11" ht="30" customHeight="1" x14ac:dyDescent="0.25">
      <c r="A4" s="14" t="s">
        <v>59</v>
      </c>
      <c r="B4" s="10" t="s">
        <v>67</v>
      </c>
      <c r="C4" s="15"/>
      <c r="D4" s="13" t="s">
        <v>66</v>
      </c>
      <c r="E4" s="11">
        <f>3*C4</f>
        <v>0</v>
      </c>
    </row>
    <row r="5" spans="1:11" ht="30" customHeight="1" x14ac:dyDescent="0.25">
      <c r="A5" s="18" t="s">
        <v>60</v>
      </c>
      <c r="B5" s="10" t="s">
        <v>68</v>
      </c>
      <c r="C5" s="19"/>
      <c r="D5" s="25" t="s">
        <v>66</v>
      </c>
      <c r="E5" s="26">
        <f>9*C5</f>
        <v>0</v>
      </c>
    </row>
    <row r="6" spans="1:11" ht="30" customHeight="1" x14ac:dyDescent="0.25">
      <c r="A6" s="33" t="s">
        <v>61</v>
      </c>
      <c r="B6" s="32" t="s">
        <v>69</v>
      </c>
      <c r="C6" s="29"/>
      <c r="D6" s="28" t="s">
        <v>66</v>
      </c>
      <c r="E6" s="23">
        <f>7.2*C6</f>
        <v>0</v>
      </c>
      <c r="K6" s="34"/>
    </row>
    <row r="7" spans="1:11" ht="30" customHeight="1" x14ac:dyDescent="0.25">
      <c r="A7" s="33" t="s">
        <v>62</v>
      </c>
      <c r="B7" s="31" t="s">
        <v>70</v>
      </c>
      <c r="C7" s="29"/>
      <c r="D7" s="22" t="s">
        <v>66</v>
      </c>
      <c r="E7" s="27">
        <f>4.2*C7</f>
        <v>0</v>
      </c>
    </row>
    <row r="8" spans="1:11" ht="30" customHeight="1" x14ac:dyDescent="0.25">
      <c r="A8" s="33" t="s">
        <v>63</v>
      </c>
      <c r="B8" s="31" t="s">
        <v>71</v>
      </c>
      <c r="C8" s="17"/>
      <c r="D8" s="28" t="s">
        <v>66</v>
      </c>
      <c r="E8" s="27">
        <f>4.8*C8</f>
        <v>0</v>
      </c>
    </row>
    <row r="9" spans="1:11" ht="30" customHeight="1" x14ac:dyDescent="0.25">
      <c r="A9" s="33" t="s">
        <v>64</v>
      </c>
      <c r="B9" s="20" t="s">
        <v>70</v>
      </c>
      <c r="C9" s="24"/>
      <c r="D9" s="22" t="s">
        <v>66</v>
      </c>
      <c r="E9" s="27">
        <f>4.2*C9</f>
        <v>0</v>
      </c>
    </row>
    <row r="10" spans="1:11" ht="30" customHeight="1" x14ac:dyDescent="0.25">
      <c r="A10" s="8" t="s">
        <v>65</v>
      </c>
      <c r="B10" s="2" t="s">
        <v>92</v>
      </c>
      <c r="C10" s="9"/>
      <c r="D10" s="35" t="s">
        <v>66</v>
      </c>
      <c r="E10" s="5">
        <f>1.68*C10</f>
        <v>0</v>
      </c>
    </row>
    <row r="11" spans="1:11" ht="21" customHeight="1" x14ac:dyDescent="0.25">
      <c r="A11" s="61" t="s">
        <v>73</v>
      </c>
      <c r="B11" s="62"/>
      <c r="C11" s="62"/>
      <c r="D11" s="63"/>
      <c r="E11" s="12">
        <f>SUM(E4:E10)</f>
        <v>0</v>
      </c>
      <c r="F11" s="44" t="s">
        <v>98</v>
      </c>
    </row>
    <row r="12" spans="1:11" ht="16.5" customHeight="1" x14ac:dyDescent="0.25">
      <c r="A12" s="72" t="s">
        <v>72</v>
      </c>
      <c r="B12" s="72"/>
      <c r="C12" s="72"/>
      <c r="D12" s="72"/>
      <c r="E12" s="72"/>
    </row>
    <row r="13" spans="1:11" ht="30" customHeight="1" x14ac:dyDescent="0.25">
      <c r="A13" s="64" t="s">
        <v>42</v>
      </c>
      <c r="B13" s="2" t="s">
        <v>24</v>
      </c>
      <c r="C13" s="9"/>
      <c r="D13" s="2" t="s">
        <v>17</v>
      </c>
      <c r="E13" s="5">
        <f>360*C13</f>
        <v>0</v>
      </c>
    </row>
    <row r="14" spans="1:11" ht="21" customHeight="1" x14ac:dyDescent="0.25">
      <c r="A14" s="64"/>
      <c r="B14" s="75" t="s">
        <v>43</v>
      </c>
      <c r="C14" s="76"/>
      <c r="D14" s="77"/>
      <c r="E14" s="5">
        <f>IF(E13&lt;2000,E13,2000)</f>
        <v>0</v>
      </c>
      <c r="F14" s="44" t="s">
        <v>96</v>
      </c>
    </row>
    <row r="15" spans="1:11" ht="21" customHeight="1" x14ac:dyDescent="0.25">
      <c r="A15" s="58" t="s">
        <v>27</v>
      </c>
      <c r="B15" s="59"/>
      <c r="C15" s="59"/>
      <c r="D15" s="60"/>
      <c r="E15" s="6">
        <f>E11+E14</f>
        <v>0</v>
      </c>
      <c r="F15" s="44"/>
    </row>
    <row r="16" spans="1:11" x14ac:dyDescent="0.25">
      <c r="A16" s="1" t="s">
        <v>44</v>
      </c>
    </row>
  </sheetData>
  <mergeCells count="8">
    <mergeCell ref="A15:D15"/>
    <mergeCell ref="A11:D11"/>
    <mergeCell ref="A12:E12"/>
    <mergeCell ref="A1:A2"/>
    <mergeCell ref="B1:E1"/>
    <mergeCell ref="A3:E3"/>
    <mergeCell ref="A13:A14"/>
    <mergeCell ref="B14:D14"/>
  </mergeCells>
  <pageMargins left="0.70866141732283472" right="0.70866141732283472"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842C-9744-4548-A601-0210C64CB19C}">
  <sheetPr>
    <pageSetUpPr fitToPage="1"/>
  </sheetPr>
  <dimension ref="A1:K15"/>
  <sheetViews>
    <sheetView zoomScaleNormal="100" workbookViewId="0">
      <selection activeCell="F14" sqref="F14"/>
    </sheetView>
  </sheetViews>
  <sheetFormatPr baseColWidth="10" defaultRowHeight="15" x14ac:dyDescent="0.25"/>
  <cols>
    <col min="1" max="1" width="44.5703125" style="1" customWidth="1"/>
    <col min="2" max="2" width="42.7109375" style="1" customWidth="1"/>
    <col min="3" max="5" width="18.7109375" style="1" customWidth="1"/>
    <col min="6" max="16384" width="11.42578125" style="1"/>
  </cols>
  <sheetData>
    <row r="1" spans="1:11" ht="34.5" customHeight="1" x14ac:dyDescent="0.25">
      <c r="A1" s="71" t="s">
        <v>79</v>
      </c>
      <c r="B1" s="55" t="s">
        <v>78</v>
      </c>
      <c r="C1" s="56"/>
      <c r="D1" s="56"/>
      <c r="E1" s="57"/>
    </row>
    <row r="2" spans="1:11" ht="21" customHeight="1" x14ac:dyDescent="0.25">
      <c r="A2" s="71"/>
      <c r="B2" s="2" t="s">
        <v>23</v>
      </c>
      <c r="C2" s="2" t="s">
        <v>4</v>
      </c>
      <c r="D2" s="2" t="s">
        <v>3</v>
      </c>
      <c r="E2" s="2" t="s">
        <v>5</v>
      </c>
    </row>
    <row r="3" spans="1:11" ht="16.5" customHeight="1" x14ac:dyDescent="0.25">
      <c r="A3" s="72" t="s">
        <v>13</v>
      </c>
      <c r="B3" s="72"/>
      <c r="C3" s="72"/>
      <c r="D3" s="72"/>
      <c r="E3" s="72"/>
    </row>
    <row r="4" spans="1:11" ht="30" customHeight="1" x14ac:dyDescent="0.25">
      <c r="A4" s="8" t="s">
        <v>74</v>
      </c>
      <c r="B4" s="2" t="s">
        <v>77</v>
      </c>
      <c r="C4" s="9"/>
      <c r="D4" s="36" t="s">
        <v>66</v>
      </c>
      <c r="E4" s="5">
        <f>6.24*C4</f>
        <v>0</v>
      </c>
    </row>
    <row r="5" spans="1:11" ht="30" customHeight="1" x14ac:dyDescent="0.25">
      <c r="A5" s="8" t="s">
        <v>75</v>
      </c>
      <c r="B5" s="2" t="s">
        <v>80</v>
      </c>
      <c r="C5" s="9"/>
      <c r="D5" s="36" t="s">
        <v>66</v>
      </c>
      <c r="E5" s="5">
        <f>0.24*C5</f>
        <v>0</v>
      </c>
    </row>
    <row r="6" spans="1:11" ht="30" customHeight="1" x14ac:dyDescent="0.25">
      <c r="A6" s="8" t="s">
        <v>76</v>
      </c>
      <c r="B6" s="2" t="s">
        <v>81</v>
      </c>
      <c r="C6" s="9"/>
      <c r="D6" s="36" t="s">
        <v>66</v>
      </c>
      <c r="E6" s="5">
        <f>0.48*C6</f>
        <v>0</v>
      </c>
      <c r="K6" s="34"/>
    </row>
    <row r="7" spans="1:11" ht="30" customHeight="1" x14ac:dyDescent="0.25">
      <c r="A7" s="8" t="s">
        <v>28</v>
      </c>
      <c r="B7" s="2" t="s">
        <v>80</v>
      </c>
      <c r="C7" s="9"/>
      <c r="D7" s="36" t="s">
        <v>66</v>
      </c>
      <c r="E7" s="5">
        <f>0.24*C7</f>
        <v>0</v>
      </c>
    </row>
    <row r="8" spans="1:11" ht="21" customHeight="1" x14ac:dyDescent="0.25">
      <c r="A8" s="61" t="s">
        <v>29</v>
      </c>
      <c r="B8" s="62"/>
      <c r="C8" s="62"/>
      <c r="D8" s="63"/>
      <c r="E8" s="12">
        <f>SUM(E4:E7)</f>
        <v>0</v>
      </c>
    </row>
    <row r="9" spans="1:11" ht="21" customHeight="1" x14ac:dyDescent="0.25">
      <c r="A9" s="61" t="s">
        <v>39</v>
      </c>
      <c r="B9" s="62"/>
      <c r="C9" s="62"/>
      <c r="D9" s="63"/>
      <c r="E9" s="9"/>
    </row>
    <row r="10" spans="1:11" ht="21" customHeight="1" x14ac:dyDescent="0.25">
      <c r="A10" s="61" t="s">
        <v>40</v>
      </c>
      <c r="B10" s="62"/>
      <c r="C10" s="62"/>
      <c r="D10" s="63"/>
      <c r="E10" s="12">
        <f>E8*E9</f>
        <v>0</v>
      </c>
      <c r="F10" s="44" t="s">
        <v>97</v>
      </c>
    </row>
    <row r="11" spans="1:11" ht="16.5" customHeight="1" x14ac:dyDescent="0.25">
      <c r="A11" s="72" t="s">
        <v>72</v>
      </c>
      <c r="B11" s="72"/>
      <c r="C11" s="72"/>
      <c r="D11" s="72"/>
      <c r="E11" s="72"/>
    </row>
    <row r="12" spans="1:11" ht="30" customHeight="1" x14ac:dyDescent="0.25">
      <c r="A12" s="64" t="s">
        <v>42</v>
      </c>
      <c r="B12" s="2" t="s">
        <v>24</v>
      </c>
      <c r="C12" s="9"/>
      <c r="D12" s="2" t="s">
        <v>17</v>
      </c>
      <c r="E12" s="5">
        <f>360*C12</f>
        <v>0</v>
      </c>
    </row>
    <row r="13" spans="1:11" ht="21" customHeight="1" x14ac:dyDescent="0.25">
      <c r="A13" s="64"/>
      <c r="B13" s="75" t="s">
        <v>43</v>
      </c>
      <c r="C13" s="76"/>
      <c r="D13" s="77"/>
      <c r="E13" s="5">
        <f>IF(E12&lt;2000,E12,2000)</f>
        <v>0</v>
      </c>
      <c r="F13" s="44" t="s">
        <v>96</v>
      </c>
    </row>
    <row r="14" spans="1:11" ht="21" customHeight="1" x14ac:dyDescent="0.25">
      <c r="A14" s="58" t="s">
        <v>27</v>
      </c>
      <c r="B14" s="59"/>
      <c r="C14" s="59"/>
      <c r="D14" s="60"/>
      <c r="E14" s="6">
        <f>E10+E13</f>
        <v>0</v>
      </c>
      <c r="F14" s="44"/>
    </row>
    <row r="15" spans="1:11" x14ac:dyDescent="0.25">
      <c r="A15" s="1" t="s">
        <v>44</v>
      </c>
    </row>
  </sheetData>
  <mergeCells count="10">
    <mergeCell ref="A14:D14"/>
    <mergeCell ref="A8:D8"/>
    <mergeCell ref="A9:D9"/>
    <mergeCell ref="A1:A2"/>
    <mergeCell ref="B1:E1"/>
    <mergeCell ref="A3:E3"/>
    <mergeCell ref="A10:D10"/>
    <mergeCell ref="A11:E11"/>
    <mergeCell ref="A12:A13"/>
    <mergeCell ref="B13:D13"/>
  </mergeCells>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11278-4427-4390-95CC-1E45AFB29409}">
  <sheetPr>
    <pageSetUpPr fitToPage="1"/>
  </sheetPr>
  <dimension ref="A1:F9"/>
  <sheetViews>
    <sheetView zoomScaleNormal="100" workbookViewId="0">
      <selection activeCell="A10" sqref="A10"/>
    </sheetView>
  </sheetViews>
  <sheetFormatPr baseColWidth="10" defaultRowHeight="15" x14ac:dyDescent="0.25"/>
  <cols>
    <col min="1" max="1" width="43.42578125" style="1" customWidth="1"/>
    <col min="2" max="2" width="45.42578125" style="1" customWidth="1"/>
    <col min="3" max="5" width="18.7109375" style="1" customWidth="1"/>
    <col min="6" max="16384" width="11.42578125" style="1"/>
  </cols>
  <sheetData>
    <row r="1" spans="1:6" ht="34.5" customHeight="1" x14ac:dyDescent="0.25">
      <c r="A1" s="71" t="s">
        <v>82</v>
      </c>
      <c r="B1" s="55" t="s">
        <v>83</v>
      </c>
      <c r="C1" s="56"/>
      <c r="D1" s="56"/>
      <c r="E1" s="57"/>
    </row>
    <row r="2" spans="1:6" ht="21" customHeight="1" x14ac:dyDescent="0.25">
      <c r="A2" s="71"/>
      <c r="B2" s="2" t="s">
        <v>23</v>
      </c>
      <c r="C2" s="2" t="s">
        <v>4</v>
      </c>
      <c r="D2" s="2" t="s">
        <v>3</v>
      </c>
      <c r="E2" s="2" t="s">
        <v>5</v>
      </c>
    </row>
    <row r="3" spans="1:6" ht="16.5" customHeight="1" x14ac:dyDescent="0.25">
      <c r="A3" s="72" t="s">
        <v>13</v>
      </c>
      <c r="B3" s="72"/>
      <c r="C3" s="72"/>
      <c r="D3" s="72"/>
      <c r="E3" s="72"/>
    </row>
    <row r="4" spans="1:6" ht="30" customHeight="1" x14ac:dyDescent="0.25">
      <c r="A4" s="73" t="s">
        <v>89</v>
      </c>
      <c r="B4" s="37" t="s">
        <v>85</v>
      </c>
      <c r="C4" s="15"/>
      <c r="D4" s="25" t="s">
        <v>84</v>
      </c>
      <c r="E4" s="26">
        <f>170*C4</f>
        <v>0</v>
      </c>
    </row>
    <row r="5" spans="1:6" ht="30" customHeight="1" x14ac:dyDescent="0.25">
      <c r="A5" s="74"/>
      <c r="B5" s="41" t="s">
        <v>86</v>
      </c>
      <c r="C5" s="30"/>
      <c r="D5" s="21" t="s">
        <v>84</v>
      </c>
      <c r="E5" s="12">
        <f>78*C5</f>
        <v>0</v>
      </c>
    </row>
    <row r="6" spans="1:6" ht="30" customHeight="1" x14ac:dyDescent="0.25">
      <c r="A6" s="67" t="s">
        <v>90</v>
      </c>
      <c r="B6" s="39" t="s">
        <v>87</v>
      </c>
      <c r="C6" s="38"/>
      <c r="D6" s="25" t="s">
        <v>84</v>
      </c>
      <c r="E6" s="26">
        <f>91*C6</f>
        <v>0</v>
      </c>
    </row>
    <row r="7" spans="1:6" ht="30" customHeight="1" x14ac:dyDescent="0.25">
      <c r="A7" s="68"/>
      <c r="B7" s="40" t="s">
        <v>88</v>
      </c>
      <c r="C7" s="16"/>
      <c r="D7" s="21" t="s">
        <v>84</v>
      </c>
      <c r="E7" s="12">
        <f>65*C7</f>
        <v>0</v>
      </c>
    </row>
    <row r="8" spans="1:6" ht="21" customHeight="1" x14ac:dyDescent="0.25">
      <c r="A8" s="58" t="s">
        <v>91</v>
      </c>
      <c r="B8" s="59"/>
      <c r="C8" s="59"/>
      <c r="D8" s="60"/>
      <c r="E8" s="6">
        <f>SUM(E4:E7)</f>
        <v>0</v>
      </c>
      <c r="F8" s="44" t="s">
        <v>97</v>
      </c>
    </row>
    <row r="9" spans="1:6" x14ac:dyDescent="0.25">
      <c r="A9" s="1" t="s">
        <v>44</v>
      </c>
    </row>
  </sheetData>
  <mergeCells count="6">
    <mergeCell ref="A8:D8"/>
    <mergeCell ref="A4:A5"/>
    <mergeCell ref="A6:A7"/>
    <mergeCell ref="A1:A2"/>
    <mergeCell ref="B1:E1"/>
    <mergeCell ref="A3:E3"/>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Notice</vt:lpstr>
      <vt:lpstr>N03R</vt:lpstr>
      <vt:lpstr>N04R</vt:lpstr>
      <vt:lpstr>N05R</vt:lpstr>
      <vt:lpstr>N24Pi</vt:lpstr>
      <vt:lpstr>N32</vt:lpstr>
      <vt:lpstr>F12</vt:lpstr>
      <vt:lpstr>'F12'!Zone_d_impression</vt:lpstr>
      <vt:lpstr>N03R!Zone_d_impression</vt:lpstr>
      <vt:lpstr>N04R!Zone_d_impression</vt:lpstr>
      <vt:lpstr>N05R!Zone_d_impression</vt:lpstr>
      <vt:lpstr>N24Pi!Zone_d_impression</vt:lpstr>
      <vt:lpstr>'N32'!Zone_d_impression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ROUAULT</dc:creator>
  <cp:lastModifiedBy>CYRIL ROUAULT</cp:lastModifiedBy>
  <dcterms:created xsi:type="dcterms:W3CDTF">2024-06-27T13:23:19Z</dcterms:created>
  <dcterms:modified xsi:type="dcterms:W3CDTF">2024-09-04T13:27:12Z</dcterms:modified>
</cp:coreProperties>
</file>